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80" windowWidth="9720" windowHeight="5460" activeTab="0"/>
  </bookViews>
  <sheets>
    <sheet name="эконом.показатели" sheetId="1" r:id="rId1"/>
    <sheet name="содержание" sheetId="2" r:id="rId2"/>
  </sheets>
  <externalReferences>
    <externalReference r:id="rId5"/>
  </externalReferences>
  <definedNames>
    <definedName name="_xlnm.Print_Area" localSheetId="1">'содержание'!$A$1:$E$59</definedName>
  </definedNames>
  <calcPr fullCalcOnLoad="1" refMode="R1C1"/>
</workbook>
</file>

<file path=xl/comments2.xml><?xml version="1.0" encoding="utf-8"?>
<comments xmlns="http://schemas.openxmlformats.org/spreadsheetml/2006/main">
  <authors>
    <author>Anonym Anthony</author>
  </authors>
  <commentList>
    <comment ref="C46" authorId="0">
      <text>
        <r>
          <rPr>
            <b/>
            <sz val="9"/>
            <rFont val="Tahoma"/>
            <family val="2"/>
          </rPr>
          <t>Anonym Anthony:</t>
        </r>
        <r>
          <rPr>
            <sz val="9"/>
            <rFont val="Tahoma"/>
            <family val="2"/>
          </rPr>
          <t xml:space="preserve">
план на год 5000
</t>
        </r>
      </text>
    </comment>
  </commentList>
</comments>
</file>

<file path=xl/sharedStrings.xml><?xml version="1.0" encoding="utf-8"?>
<sst xmlns="http://schemas.openxmlformats.org/spreadsheetml/2006/main" count="100" uniqueCount="93">
  <si>
    <t>№</t>
  </si>
  <si>
    <t>Содержание</t>
  </si>
  <si>
    <t>Итого</t>
  </si>
  <si>
    <t>Наименование затрат</t>
  </si>
  <si>
    <t>ФАКТ</t>
  </si>
  <si>
    <t>Оплата труда</t>
  </si>
  <si>
    <t>Страховые взносы</t>
  </si>
  <si>
    <t>Отчисления в пенсионный фонд</t>
  </si>
  <si>
    <t>Услуги ГЦРКП (начисление кварплаты)</t>
  </si>
  <si>
    <t>Услуги банка</t>
  </si>
  <si>
    <t>Услуги по содержанию сайта</t>
  </si>
  <si>
    <t>Итого расходы по содержанию</t>
  </si>
  <si>
    <t>Разница               +перерасход                       -экономия</t>
  </si>
  <si>
    <t>Налоги от хозяйственной деятельности УСНО</t>
  </si>
  <si>
    <t>Услуги связи</t>
  </si>
  <si>
    <t>Услуги ГЦРКП (паспортно-учетные)</t>
  </si>
  <si>
    <t>Услуги по технич. обслуживанию узла учета тепловой энергии</t>
  </si>
  <si>
    <t>Услуги нотариуса</t>
  </si>
  <si>
    <t>Услуги по электронной сдаче бух.отчетности</t>
  </si>
  <si>
    <t xml:space="preserve">Услуги юридические </t>
  </si>
  <si>
    <t>Услуги почтовые</t>
  </si>
  <si>
    <t>Госпошлина</t>
  </si>
  <si>
    <t>Услуги дератизации</t>
  </si>
  <si>
    <t>Очистка крыши</t>
  </si>
  <si>
    <t>Уборка(снос) и подстрижка деревьев,кустов</t>
  </si>
  <si>
    <t>Плановые начисления</t>
  </si>
  <si>
    <t>квартал</t>
  </si>
  <si>
    <t>Жилые</t>
  </si>
  <si>
    <t>Нежилые</t>
  </si>
  <si>
    <t>Расшифровка затран по статье "Содержание"</t>
  </si>
  <si>
    <t>Канцелярские товары</t>
  </si>
  <si>
    <t>Транспортные расходы ( проезд)</t>
  </si>
  <si>
    <t>Сотовая связь</t>
  </si>
  <si>
    <t>Расходные материалы оргтехники</t>
  </si>
  <si>
    <t>Хозяйственные расходы дома</t>
  </si>
  <si>
    <t>Хозяйственные расходы общие (офис, мастерская)</t>
  </si>
  <si>
    <t>Инвентарь и инструмент общий ТСЖ</t>
  </si>
  <si>
    <t>Инвентарь и инструмент дома (дворник, техничка)</t>
  </si>
  <si>
    <t>Прочие хозяйственные расходы</t>
  </si>
  <si>
    <t>Услуги метрологии</t>
  </si>
  <si>
    <t>Услуги по аренде и содержанию помещений</t>
  </si>
  <si>
    <t>Представительские расходы на поздравления ( поздравления, ……….. )</t>
  </si>
  <si>
    <t>Очистка проездов</t>
  </si>
  <si>
    <t>Прочие расходы по услугам ( тех.обслуживание шлагбаума и др.)</t>
  </si>
  <si>
    <t>Прочие выплаты</t>
  </si>
  <si>
    <t>Услуги по обновлению и сопровождению програмного обеспечения 1С</t>
  </si>
  <si>
    <t>Услуги по Агентским договорам (Жилкомцентр)</t>
  </si>
  <si>
    <t>Пособе по уходу за ребенком (возмещение ФСС)</t>
  </si>
  <si>
    <t xml:space="preserve"> ул. КИРОВА 54</t>
  </si>
  <si>
    <t>Наименование</t>
  </si>
  <si>
    <t>Начислено РКЦ</t>
  </si>
  <si>
    <t>Оплата жителями/ нежилых помещений</t>
  </si>
  <si>
    <t>Разница между начислением и оплатой                     (+долг,                               - переплата)</t>
  </si>
  <si>
    <t>Содержание жилья</t>
  </si>
  <si>
    <t>Текущее содержание</t>
  </si>
  <si>
    <t>Кап.ремонт</t>
  </si>
  <si>
    <t>Ремонт жилья</t>
  </si>
  <si>
    <t>Холодная вода</t>
  </si>
  <si>
    <t>Водоотведение</t>
  </si>
  <si>
    <t>Горячая вода</t>
  </si>
  <si>
    <t>Вывоз мусора</t>
  </si>
  <si>
    <t>Электроэнергия ОДН</t>
  </si>
  <si>
    <t>Содержание гаражи</t>
  </si>
  <si>
    <t>Электроэнергия гаражи</t>
  </si>
  <si>
    <t>Спец.счет кап.ремонт</t>
  </si>
  <si>
    <t>Доходы от нежилых помещений</t>
  </si>
  <si>
    <t>Всего</t>
  </si>
  <si>
    <t>Фактические затраты по дому</t>
  </si>
  <si>
    <t>Разница между затратами и оплатой                  (+ перерасход                     -экономия) кол.6-4</t>
  </si>
  <si>
    <t>Возмещение ФСС</t>
  </si>
  <si>
    <t>ГВС повыш.к/т</t>
  </si>
  <si>
    <t>Отопление (повых.к/т)</t>
  </si>
  <si>
    <t>Обслуживание домофона</t>
  </si>
  <si>
    <t>Обслуживание лифтов</t>
  </si>
  <si>
    <t>Целевые взносы</t>
  </si>
  <si>
    <t>кол.2+6-4</t>
  </si>
  <si>
    <t>Комп.выпад.доходов(хол.вода,водоотвод)</t>
  </si>
  <si>
    <t>Кап. Ремонт общего имущества (целевые )</t>
  </si>
  <si>
    <t>Центра (100) К50,54,56,60</t>
  </si>
  <si>
    <t>Остаток на 01.04.2016г</t>
  </si>
  <si>
    <t>ПЛАН с 2015</t>
  </si>
  <si>
    <t>МТС  (300) К,50,54,56,62</t>
  </si>
  <si>
    <t>Сиб.сети (300)К50,54,56,62</t>
  </si>
  <si>
    <t>Приложение к экономическим показателям за  2016г</t>
  </si>
  <si>
    <t>Экономические показатели за 2 кв. 2016 года</t>
  </si>
  <si>
    <t xml:space="preserve">Сальдо на 01.04.2016  (+долг,                                    -переплата)           </t>
  </si>
  <si>
    <t xml:space="preserve">Сальдо  на  01.07.2016 (+долг,                                 - переплата) кол.2+3-4    </t>
  </si>
  <si>
    <t xml:space="preserve">                                       УЛ.  КИРОВА 54 - 2 кв.2016г</t>
  </si>
  <si>
    <t>Вывоз ТКО</t>
  </si>
  <si>
    <t>Результаты  2 кв.</t>
  </si>
  <si>
    <t>Остаток на 01.07.2016г</t>
  </si>
  <si>
    <t>2698,61 спецодежда</t>
  </si>
  <si>
    <t>Результат за 2 кв.2016г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</si>
</sst>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61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" fontId="12" fillId="0" borderId="13" xfId="0" applyNumberFormat="1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2" fillId="32" borderId="14" xfId="0" applyFont="1" applyFill="1" applyBorder="1" applyAlignment="1">
      <alignment/>
    </xf>
    <xf numFmtId="4" fontId="10" fillId="32" borderId="14" xfId="0" applyNumberFormat="1" applyFont="1" applyFill="1" applyBorder="1" applyAlignment="1">
      <alignment/>
    </xf>
    <xf numFmtId="4" fontId="12" fillId="32" borderId="13" xfId="0" applyNumberFormat="1" applyFont="1" applyFill="1" applyBorder="1" applyAlignment="1">
      <alignment/>
    </xf>
    <xf numFmtId="4" fontId="10" fillId="32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4" fontId="12" fillId="0" borderId="22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4" fontId="12" fillId="0" borderId="27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12" fillId="33" borderId="29" xfId="0" applyFont="1" applyFill="1" applyBorder="1" applyAlignment="1">
      <alignment horizontal="right"/>
    </xf>
    <xf numFmtId="4" fontId="12" fillId="33" borderId="30" xfId="0" applyNumberFormat="1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30" xfId="0" applyNumberFormat="1" applyFont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1" xfId="0" applyFont="1" applyFill="1" applyBorder="1" applyAlignment="1">
      <alignment horizontal="right"/>
    </xf>
    <xf numFmtId="4" fontId="12" fillId="33" borderId="13" xfId="0" applyNumberFormat="1" applyFont="1" applyFill="1" applyBorder="1" applyAlignment="1">
      <alignment/>
    </xf>
    <xf numFmtId="0" fontId="12" fillId="0" borderId="32" xfId="0" applyFont="1" applyBorder="1" applyAlignment="1">
      <alignment/>
    </xf>
    <xf numFmtId="4" fontId="12" fillId="0" borderId="32" xfId="0" applyNumberFormat="1" applyFont="1" applyBorder="1" applyAlignment="1">
      <alignment/>
    </xf>
    <xf numFmtId="4" fontId="12" fillId="0" borderId="25" xfId="0" applyNumberFormat="1" applyFont="1" applyBorder="1" applyAlignment="1">
      <alignment/>
    </xf>
    <xf numFmtId="0" fontId="12" fillId="0" borderId="28" xfId="0" applyFont="1" applyBorder="1" applyAlignment="1">
      <alignment/>
    </xf>
    <xf numFmtId="4" fontId="12" fillId="0" borderId="33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4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0" fillId="33" borderId="15" xfId="0" applyFont="1" applyFill="1" applyBorder="1" applyAlignment="1">
      <alignment/>
    </xf>
    <xf numFmtId="4" fontId="12" fillId="33" borderId="15" xfId="0" applyNumberFormat="1" applyFont="1" applyFill="1" applyBorder="1" applyAlignment="1">
      <alignment/>
    </xf>
    <xf numFmtId="0" fontId="12" fillId="0" borderId="36" xfId="0" applyFont="1" applyBorder="1" applyAlignment="1">
      <alignment horizontal="left" wrapText="1"/>
    </xf>
    <xf numFmtId="4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left" wrapText="1"/>
    </xf>
    <xf numFmtId="4" fontId="12" fillId="0" borderId="37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8" xfId="0" applyFont="1" applyBorder="1" applyAlignment="1">
      <alignment horizontal="left" wrapText="1"/>
    </xf>
    <xf numFmtId="0" fontId="10" fillId="33" borderId="30" xfId="0" applyFont="1" applyFill="1" applyBorder="1" applyAlignment="1">
      <alignment/>
    </xf>
    <xf numFmtId="0" fontId="12" fillId="33" borderId="31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17" xfId="0" applyFont="1" applyBorder="1" applyAlignment="1">
      <alignment/>
    </xf>
    <xf numFmtId="4" fontId="12" fillId="0" borderId="39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4" fontId="13" fillId="34" borderId="42" xfId="0" applyNumberFormat="1" applyFont="1" applyFill="1" applyBorder="1" applyAlignment="1">
      <alignment/>
    </xf>
    <xf numFmtId="0" fontId="13" fillId="0" borderId="41" xfId="0" applyFont="1" applyBorder="1" applyAlignment="1">
      <alignment/>
    </xf>
    <xf numFmtId="4" fontId="13" fillId="0" borderId="40" xfId="0" applyNumberFormat="1" applyFont="1" applyBorder="1" applyAlignment="1">
      <alignment/>
    </xf>
    <xf numFmtId="0" fontId="13" fillId="0" borderId="17" xfId="0" applyFont="1" applyBorder="1" applyAlignment="1">
      <alignment/>
    </xf>
    <xf numFmtId="4" fontId="13" fillId="0" borderId="39" xfId="0" applyNumberFormat="1" applyFont="1" applyFill="1" applyBorder="1" applyAlignment="1">
      <alignment/>
    </xf>
    <xf numFmtId="0" fontId="13" fillId="6" borderId="43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4" fontId="13" fillId="34" borderId="39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2" fillId="0" borderId="39" xfId="0" applyFont="1" applyBorder="1" applyAlignment="1">
      <alignment horizontal="center"/>
    </xf>
    <xf numFmtId="0" fontId="12" fillId="0" borderId="39" xfId="0" applyFont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4" fontId="12" fillId="0" borderId="39" xfId="0" applyNumberFormat="1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39" xfId="0" applyFont="1" applyBorder="1" applyAlignment="1">
      <alignment/>
    </xf>
    <xf numFmtId="4" fontId="12" fillId="34" borderId="39" xfId="0" applyNumberFormat="1" applyFont="1" applyFill="1" applyBorder="1" applyAlignment="1">
      <alignment/>
    </xf>
    <xf numFmtId="0" fontId="12" fillId="34" borderId="39" xfId="0" applyFont="1" applyFill="1" applyBorder="1" applyAlignment="1">
      <alignment/>
    </xf>
    <xf numFmtId="0" fontId="12" fillId="0" borderId="44" xfId="0" applyFont="1" applyBorder="1" applyAlignment="1">
      <alignment/>
    </xf>
    <xf numFmtId="0" fontId="12" fillId="6" borderId="45" xfId="0" applyFont="1" applyFill="1" applyBorder="1" applyAlignment="1">
      <alignment horizontal="left"/>
    </xf>
    <xf numFmtId="4" fontId="12" fillId="6" borderId="46" xfId="0" applyNumberFormat="1" applyFont="1" applyFill="1" applyBorder="1" applyAlignment="1">
      <alignment horizontal="right"/>
    </xf>
    <xf numFmtId="0" fontId="17" fillId="0" borderId="43" xfId="0" applyFont="1" applyBorder="1" applyAlignment="1">
      <alignment/>
    </xf>
    <xf numFmtId="0" fontId="13" fillId="0" borderId="11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47" xfId="0" applyFont="1" applyBorder="1" applyAlignment="1">
      <alignment/>
    </xf>
    <xf numFmtId="4" fontId="12" fillId="0" borderId="48" xfId="0" applyNumberFormat="1" applyFont="1" applyBorder="1" applyAlignment="1">
      <alignment/>
    </xf>
    <xf numFmtId="0" fontId="17" fillId="0" borderId="48" xfId="0" applyFont="1" applyBorder="1" applyAlignment="1">
      <alignment/>
    </xf>
    <xf numFmtId="0" fontId="12" fillId="0" borderId="49" xfId="0" applyFont="1" applyFill="1" applyBorder="1" applyAlignment="1">
      <alignment horizontal="left" wrapText="1"/>
    </xf>
    <xf numFmtId="0" fontId="13" fillId="33" borderId="43" xfId="0" applyFont="1" applyFill="1" applyBorder="1" applyAlignment="1">
      <alignment/>
    </xf>
    <xf numFmtId="0" fontId="13" fillId="33" borderId="47" xfId="0" applyFont="1" applyFill="1" applyBorder="1" applyAlignment="1">
      <alignment wrapText="1"/>
    </xf>
    <xf numFmtId="4" fontId="13" fillId="33" borderId="47" xfId="0" applyNumberFormat="1" applyFont="1" applyFill="1" applyBorder="1" applyAlignment="1">
      <alignment wrapText="1"/>
    </xf>
    <xf numFmtId="0" fontId="17" fillId="35" borderId="43" xfId="0" applyFont="1" applyFill="1" applyBorder="1" applyAlignment="1">
      <alignment/>
    </xf>
    <xf numFmtId="0" fontId="13" fillId="35" borderId="47" xfId="0" applyFont="1" applyFill="1" applyBorder="1" applyAlignment="1">
      <alignment/>
    </xf>
    <xf numFmtId="4" fontId="13" fillId="35" borderId="47" xfId="0" applyNumberFormat="1" applyFont="1" applyFill="1" applyBorder="1" applyAlignment="1">
      <alignment/>
    </xf>
    <xf numFmtId="4" fontId="13" fillId="0" borderId="0" xfId="0" applyNumberFormat="1" applyFont="1" applyAlignment="1">
      <alignment horizontal="center"/>
    </xf>
    <xf numFmtId="0" fontId="17" fillId="34" borderId="0" xfId="0" applyFont="1" applyFill="1" applyAlignment="1">
      <alignment/>
    </xf>
    <xf numFmtId="0" fontId="13" fillId="34" borderId="0" xfId="0" applyFont="1" applyFill="1" applyAlignment="1">
      <alignment/>
    </xf>
    <xf numFmtId="4" fontId="13" fillId="34" borderId="0" xfId="0" applyNumberFormat="1" applyFont="1" applyFill="1" applyAlignment="1">
      <alignment horizontal="center"/>
    </xf>
    <xf numFmtId="0" fontId="59" fillId="34" borderId="0" xfId="0" applyFont="1" applyFill="1" applyAlignment="1">
      <alignment/>
    </xf>
    <xf numFmtId="4" fontId="17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4" fontId="13" fillId="34" borderId="50" xfId="0" applyNumberFormat="1" applyFont="1" applyFill="1" applyBorder="1" applyAlignment="1">
      <alignment/>
    </xf>
    <xf numFmtId="0" fontId="17" fillId="0" borderId="51" xfId="0" applyFont="1" applyBorder="1" applyAlignment="1">
      <alignment/>
    </xf>
    <xf numFmtId="0" fontId="13" fillId="0" borderId="52" xfId="0" applyFont="1" applyBorder="1" applyAlignment="1">
      <alignment/>
    </xf>
    <xf numFmtId="4" fontId="13" fillId="0" borderId="53" xfId="0" applyNumberFormat="1" applyFont="1" applyFill="1" applyBorder="1" applyAlignment="1">
      <alignment/>
    </xf>
    <xf numFmtId="4" fontId="12" fillId="34" borderId="28" xfId="0" applyNumberFormat="1" applyFont="1" applyFill="1" applyBorder="1" applyAlignment="1">
      <alignment/>
    </xf>
    <xf numFmtId="4" fontId="16" fillId="0" borderId="0" xfId="0" applyNumberFormat="1" applyFont="1" applyBorder="1" applyAlignment="1">
      <alignment/>
    </xf>
    <xf numFmtId="4" fontId="21" fillId="0" borderId="54" xfId="0" applyNumberFormat="1" applyFont="1" applyBorder="1" applyAlignment="1">
      <alignment horizontal="center"/>
    </xf>
    <xf numFmtId="4" fontId="21" fillId="0" borderId="55" xfId="0" applyNumberFormat="1" applyFont="1" applyBorder="1" applyAlignment="1">
      <alignment horizontal="center"/>
    </xf>
    <xf numFmtId="4" fontId="21" fillId="0" borderId="39" xfId="0" applyNumberFormat="1" applyFont="1" applyBorder="1" applyAlignment="1">
      <alignment horizontal="center"/>
    </xf>
    <xf numFmtId="4" fontId="21" fillId="0" borderId="42" xfId="0" applyNumberFormat="1" applyFont="1" applyBorder="1" applyAlignment="1">
      <alignment horizontal="center"/>
    </xf>
    <xf numFmtId="49" fontId="18" fillId="0" borderId="56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9" fillId="0" borderId="56" xfId="0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9" fillId="0" borderId="57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9" fillId="0" borderId="59" xfId="0" applyFont="1" applyBorder="1" applyAlignment="1">
      <alignment horizontal="left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%20&#1086;&#1090;&#1095;&#1077;&#1090;%20&#1088;&#1072;&#1089;&#1096;&#1080;&#1092;&#1088;&#1086;&#1074;&#1082;&#1080;%201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свод"/>
      <sheetName val="банк"/>
      <sheetName val="касса"/>
      <sheetName val="зарплата "/>
      <sheetName val="подотчет свод м"/>
      <sheetName val="подотчет"/>
      <sheetName val="приход К 50"/>
      <sheetName val="приход К 54"/>
      <sheetName val="приход К 56"/>
      <sheetName val="приход К 62"/>
      <sheetName val="тмц в наличии"/>
    </sheetNames>
    <sheetDataSet>
      <sheetData sheetId="0">
        <row r="35">
          <cell r="E35">
            <v>0</v>
          </cell>
        </row>
        <row r="37">
          <cell r="E37">
            <v>0</v>
          </cell>
        </row>
      </sheetData>
      <sheetData sheetId="7">
        <row r="10">
          <cell r="I10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900</v>
          </cell>
          <cell r="I38">
            <v>0</v>
          </cell>
        </row>
        <row r="39">
          <cell r="I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0" zoomScaleNormal="70" zoomScalePageLayoutView="0" workbookViewId="0" topLeftCell="A1">
      <pane ySplit="3" topLeftCell="A23" activePane="bottomLeft" state="frozen"/>
      <selection pane="topLeft" activeCell="A1" sqref="A1"/>
      <selection pane="bottomLeft" activeCell="H36" sqref="H36"/>
    </sheetView>
  </sheetViews>
  <sheetFormatPr defaultColWidth="9.140625" defaultRowHeight="12.75"/>
  <cols>
    <col min="1" max="1" width="5.00390625" style="89" customWidth="1"/>
    <col min="2" max="2" width="50.8515625" style="89" customWidth="1"/>
    <col min="3" max="10" width="23.421875" style="89" customWidth="1"/>
    <col min="11" max="11" width="23.28125" style="89" customWidth="1"/>
    <col min="12" max="16384" width="9.140625" style="89" customWidth="1"/>
  </cols>
  <sheetData>
    <row r="1" spans="1:10" ht="30.75" customHeight="1">
      <c r="A1" s="147" t="s">
        <v>48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23.25" thickBot="1">
      <c r="A2" s="149" t="s">
        <v>84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88" customFormat="1" ht="104.25" customHeight="1">
      <c r="A3" s="110" t="s">
        <v>0</v>
      </c>
      <c r="B3" s="106" t="s">
        <v>49</v>
      </c>
      <c r="C3" s="108" t="s">
        <v>85</v>
      </c>
      <c r="D3" s="107" t="s">
        <v>50</v>
      </c>
      <c r="E3" s="107" t="s">
        <v>51</v>
      </c>
      <c r="F3" s="107" t="s">
        <v>52</v>
      </c>
      <c r="G3" s="108" t="s">
        <v>67</v>
      </c>
      <c r="H3" s="107" t="s">
        <v>68</v>
      </c>
      <c r="I3" s="107" t="s">
        <v>75</v>
      </c>
      <c r="J3" s="108" t="s">
        <v>86</v>
      </c>
    </row>
    <row r="4" spans="1:10" s="88" customFormat="1" ht="18.75">
      <c r="A4" s="92"/>
      <c r="B4" s="106">
        <v>1</v>
      </c>
      <c r="C4" s="107">
        <v>2</v>
      </c>
      <c r="D4" s="107">
        <v>3</v>
      </c>
      <c r="E4" s="106">
        <v>4</v>
      </c>
      <c r="F4" s="107">
        <v>5</v>
      </c>
      <c r="G4" s="107">
        <v>6</v>
      </c>
      <c r="H4" s="106">
        <v>7</v>
      </c>
      <c r="I4" s="106">
        <v>8</v>
      </c>
      <c r="J4" s="107">
        <v>9</v>
      </c>
    </row>
    <row r="5" spans="1:10" s="88" customFormat="1" ht="18.75" customHeight="1">
      <c r="A5" s="93">
        <v>1</v>
      </c>
      <c r="B5" s="111" t="s">
        <v>53</v>
      </c>
      <c r="C5" s="112">
        <v>63793.91000000015</v>
      </c>
      <c r="D5" s="109">
        <v>158420.85</v>
      </c>
      <c r="E5" s="94">
        <v>167210.9</v>
      </c>
      <c r="F5" s="94">
        <f>D5-E5</f>
        <v>-8790.049999999988</v>
      </c>
      <c r="G5" s="109">
        <v>187146.3</v>
      </c>
      <c r="H5" s="95">
        <f>G5-E5</f>
        <v>19935.399999999994</v>
      </c>
      <c r="I5" s="95">
        <f>C5+G5-E5</f>
        <v>83729.31000000014</v>
      </c>
      <c r="J5" s="104">
        <f>C5+D5-E5</f>
        <v>55003.86000000016</v>
      </c>
    </row>
    <row r="6" spans="1:10" s="88" customFormat="1" ht="18.75" customHeight="1">
      <c r="A6" s="93">
        <v>2</v>
      </c>
      <c r="B6" s="111" t="s">
        <v>69</v>
      </c>
      <c r="C6" s="112"/>
      <c r="D6" s="94"/>
      <c r="E6" s="94"/>
      <c r="F6" s="94"/>
      <c r="G6" s="95"/>
      <c r="H6" s="95">
        <f aca="true" t="shared" si="0" ref="H6:H22">G6-E6</f>
        <v>0</v>
      </c>
      <c r="I6" s="95">
        <f aca="true" t="shared" si="1" ref="I6:I22">C6+G6-E6</f>
        <v>0</v>
      </c>
      <c r="J6" s="104"/>
    </row>
    <row r="7" spans="1:10" s="88" customFormat="1" ht="18.75" customHeight="1">
      <c r="A7" s="93">
        <v>3</v>
      </c>
      <c r="B7" s="111" t="s">
        <v>54</v>
      </c>
      <c r="C7" s="112">
        <v>0</v>
      </c>
      <c r="D7" s="94"/>
      <c r="E7" s="94"/>
      <c r="F7" s="94">
        <f aca="true" t="shared" si="2" ref="F7:F22">D7-E7</f>
        <v>0</v>
      </c>
      <c r="G7" s="95"/>
      <c r="H7" s="95">
        <f t="shared" si="0"/>
        <v>0</v>
      </c>
      <c r="I7" s="95">
        <f t="shared" si="1"/>
        <v>0</v>
      </c>
      <c r="J7" s="104">
        <f aca="true" t="shared" si="3" ref="J7:J22">C7+D7-E7</f>
        <v>0</v>
      </c>
    </row>
    <row r="8" spans="1:10" s="88" customFormat="1" ht="18.75" customHeight="1">
      <c r="A8" s="93">
        <v>4</v>
      </c>
      <c r="B8" s="111" t="s">
        <v>55</v>
      </c>
      <c r="C8" s="112">
        <v>0</v>
      </c>
      <c r="D8" s="94"/>
      <c r="E8" s="94"/>
      <c r="F8" s="94">
        <f t="shared" si="2"/>
        <v>0</v>
      </c>
      <c r="G8" s="95"/>
      <c r="H8" s="95">
        <f t="shared" si="0"/>
        <v>0</v>
      </c>
      <c r="I8" s="95">
        <f t="shared" si="1"/>
        <v>0</v>
      </c>
      <c r="J8" s="104">
        <f t="shared" si="3"/>
        <v>0</v>
      </c>
    </row>
    <row r="9" spans="1:10" s="88" customFormat="1" ht="18.75" customHeight="1">
      <c r="A9" s="93">
        <v>5</v>
      </c>
      <c r="B9" s="113" t="s">
        <v>77</v>
      </c>
      <c r="C9" s="112">
        <v>15665.200000000012</v>
      </c>
      <c r="D9" s="94"/>
      <c r="E9" s="94">
        <f>'[1]приход К 54'!$I$10</f>
        <v>0</v>
      </c>
      <c r="F9" s="94">
        <f t="shared" si="2"/>
        <v>0</v>
      </c>
      <c r="G9" s="95"/>
      <c r="H9" s="95">
        <f t="shared" si="0"/>
        <v>0</v>
      </c>
      <c r="I9" s="95">
        <f t="shared" si="1"/>
        <v>15665.200000000012</v>
      </c>
      <c r="J9" s="104">
        <f t="shared" si="3"/>
        <v>15665.200000000012</v>
      </c>
    </row>
    <row r="10" spans="1:10" s="88" customFormat="1" ht="18.75" customHeight="1">
      <c r="A10" s="93">
        <v>6</v>
      </c>
      <c r="B10" s="111" t="s">
        <v>56</v>
      </c>
      <c r="C10" s="112">
        <v>17423.49000000002</v>
      </c>
      <c r="D10" s="94">
        <v>46095.39</v>
      </c>
      <c r="E10" s="94">
        <v>51927.51</v>
      </c>
      <c r="F10" s="94">
        <f t="shared" si="2"/>
        <v>-5832.120000000003</v>
      </c>
      <c r="G10" s="95">
        <v>30175</v>
      </c>
      <c r="H10" s="95">
        <f t="shared" si="0"/>
        <v>-21752.510000000002</v>
      </c>
      <c r="I10" s="95">
        <f t="shared" si="1"/>
        <v>-4329.019999999982</v>
      </c>
      <c r="J10" s="104">
        <f t="shared" si="3"/>
        <v>11591.370000000017</v>
      </c>
    </row>
    <row r="11" spans="1:10" s="88" customFormat="1" ht="18.75" customHeight="1">
      <c r="A11" s="93">
        <v>7</v>
      </c>
      <c r="B11" s="111" t="s">
        <v>57</v>
      </c>
      <c r="C11" s="112">
        <v>0</v>
      </c>
      <c r="D11" s="94"/>
      <c r="E11" s="94"/>
      <c r="F11" s="94">
        <f t="shared" si="2"/>
        <v>0</v>
      </c>
      <c r="G11" s="95"/>
      <c r="H11" s="95">
        <f t="shared" si="0"/>
        <v>0</v>
      </c>
      <c r="I11" s="95">
        <f t="shared" si="1"/>
        <v>0</v>
      </c>
      <c r="J11" s="104">
        <f t="shared" si="3"/>
        <v>0</v>
      </c>
    </row>
    <row r="12" spans="1:10" s="88" customFormat="1" ht="18.75" customHeight="1">
      <c r="A12" s="93">
        <v>8</v>
      </c>
      <c r="B12" s="111" t="s">
        <v>58</v>
      </c>
      <c r="C12" s="112">
        <v>0</v>
      </c>
      <c r="D12" s="94"/>
      <c r="E12" s="94"/>
      <c r="F12" s="94">
        <f t="shared" si="2"/>
        <v>0</v>
      </c>
      <c r="G12" s="95"/>
      <c r="H12" s="95">
        <f t="shared" si="0"/>
        <v>0</v>
      </c>
      <c r="I12" s="95">
        <f t="shared" si="1"/>
        <v>0</v>
      </c>
      <c r="J12" s="104">
        <f t="shared" si="3"/>
        <v>0</v>
      </c>
    </row>
    <row r="13" spans="1:10" s="88" customFormat="1" ht="18.75" customHeight="1">
      <c r="A13" s="93">
        <v>9</v>
      </c>
      <c r="B13" s="111" t="s">
        <v>59</v>
      </c>
      <c r="C13" s="112">
        <v>0</v>
      </c>
      <c r="D13" s="94"/>
      <c r="E13" s="94"/>
      <c r="F13" s="94">
        <f t="shared" si="2"/>
        <v>0</v>
      </c>
      <c r="G13" s="95"/>
      <c r="H13" s="95">
        <f t="shared" si="0"/>
        <v>0</v>
      </c>
      <c r="I13" s="95">
        <f t="shared" si="1"/>
        <v>0</v>
      </c>
      <c r="J13" s="104">
        <f t="shared" si="3"/>
        <v>0</v>
      </c>
    </row>
    <row r="14" spans="1:10" s="88" customFormat="1" ht="18.75" customHeight="1">
      <c r="A14" s="93">
        <v>10</v>
      </c>
      <c r="B14" s="111" t="s">
        <v>70</v>
      </c>
      <c r="C14" s="112">
        <v>1746.38</v>
      </c>
      <c r="D14" s="94">
        <v>2316.39</v>
      </c>
      <c r="E14" s="94">
        <v>1030.76</v>
      </c>
      <c r="F14" s="94">
        <f t="shared" si="2"/>
        <v>1285.6299999999999</v>
      </c>
      <c r="G14" s="95"/>
      <c r="H14" s="95">
        <f t="shared" si="0"/>
        <v>-1030.76</v>
      </c>
      <c r="I14" s="95">
        <f t="shared" si="1"/>
        <v>715.6200000000001</v>
      </c>
      <c r="J14" s="104">
        <f t="shared" si="3"/>
        <v>3032.01</v>
      </c>
    </row>
    <row r="15" spans="1:10" s="88" customFormat="1" ht="18.75" customHeight="1">
      <c r="A15" s="93">
        <v>11</v>
      </c>
      <c r="B15" s="111" t="s">
        <v>71</v>
      </c>
      <c r="C15" s="112">
        <v>0</v>
      </c>
      <c r="D15" s="94"/>
      <c r="E15" s="94"/>
      <c r="F15" s="94">
        <f t="shared" si="2"/>
        <v>0</v>
      </c>
      <c r="G15" s="95"/>
      <c r="H15" s="95">
        <f t="shared" si="0"/>
        <v>0</v>
      </c>
      <c r="I15" s="95">
        <f t="shared" si="1"/>
        <v>0</v>
      </c>
      <c r="J15" s="104">
        <f t="shared" si="3"/>
        <v>0</v>
      </c>
    </row>
    <row r="16" spans="1:10" s="88" customFormat="1" ht="18.75" customHeight="1">
      <c r="A16" s="93">
        <v>12</v>
      </c>
      <c r="B16" s="111" t="s">
        <v>60</v>
      </c>
      <c r="C16" s="112">
        <v>4882.280000000006</v>
      </c>
      <c r="D16" s="94">
        <v>5079.91</v>
      </c>
      <c r="E16" s="94">
        <v>9286.45</v>
      </c>
      <c r="F16" s="94">
        <f t="shared" si="2"/>
        <v>-4206.540000000001</v>
      </c>
      <c r="G16" s="95">
        <v>16018.77</v>
      </c>
      <c r="H16" s="95">
        <f t="shared" si="0"/>
        <v>6732.32</v>
      </c>
      <c r="I16" s="95">
        <f t="shared" si="1"/>
        <v>11614.600000000006</v>
      </c>
      <c r="J16" s="104">
        <f>C16+D16-E16</f>
        <v>675.7400000000052</v>
      </c>
    </row>
    <row r="17" spans="1:10" s="88" customFormat="1" ht="18.75" customHeight="1">
      <c r="A17" s="93"/>
      <c r="B17" s="111" t="s">
        <v>88</v>
      </c>
      <c r="C17" s="112">
        <v>0</v>
      </c>
      <c r="D17" s="94">
        <v>8068.2</v>
      </c>
      <c r="E17" s="94">
        <v>3540.63</v>
      </c>
      <c r="F17" s="94">
        <f t="shared" si="2"/>
        <v>4527.57</v>
      </c>
      <c r="G17" s="95">
        <v>0</v>
      </c>
      <c r="H17" s="95">
        <f t="shared" si="0"/>
        <v>-3540.63</v>
      </c>
      <c r="I17" s="95">
        <f t="shared" si="1"/>
        <v>-3540.63</v>
      </c>
      <c r="J17" s="104">
        <f>C17+D17-E17</f>
        <v>4527.57</v>
      </c>
    </row>
    <row r="18" spans="1:10" s="88" customFormat="1" ht="18.75" customHeight="1">
      <c r="A18" s="93">
        <v>13</v>
      </c>
      <c r="B18" s="111" t="s">
        <v>72</v>
      </c>
      <c r="C18" s="112">
        <v>417.0500000000002</v>
      </c>
      <c r="D18" s="94">
        <v>1022.07</v>
      </c>
      <c r="E18" s="94">
        <v>1078.78</v>
      </c>
      <c r="F18" s="94">
        <f t="shared" si="2"/>
        <v>-56.70999999999992</v>
      </c>
      <c r="G18" s="95"/>
      <c r="H18" s="95">
        <f t="shared" si="0"/>
        <v>-1078.78</v>
      </c>
      <c r="I18" s="95">
        <f t="shared" si="1"/>
        <v>-661.7299999999998</v>
      </c>
      <c r="J18" s="104">
        <f t="shared" si="3"/>
        <v>360.3400000000004</v>
      </c>
    </row>
    <row r="19" spans="1:10" s="88" customFormat="1" ht="18.75" customHeight="1">
      <c r="A19" s="93">
        <v>14</v>
      </c>
      <c r="B19" s="111" t="s">
        <v>61</v>
      </c>
      <c r="C19" s="112">
        <v>19332.03</v>
      </c>
      <c r="D19" s="94">
        <v>19865.54</v>
      </c>
      <c r="E19" s="94">
        <v>24161.61</v>
      </c>
      <c r="F19" s="94">
        <f t="shared" si="2"/>
        <v>-4296.07</v>
      </c>
      <c r="G19" s="95">
        <v>15990.93</v>
      </c>
      <c r="H19" s="95">
        <f t="shared" si="0"/>
        <v>-8170.68</v>
      </c>
      <c r="I19" s="95">
        <f t="shared" si="1"/>
        <v>11161.349999999999</v>
      </c>
      <c r="J19" s="104">
        <f t="shared" si="3"/>
        <v>15035.96</v>
      </c>
    </row>
    <row r="20" spans="1:10" s="88" customFormat="1" ht="18.75" customHeight="1">
      <c r="A20" s="93">
        <v>15</v>
      </c>
      <c r="B20" s="111" t="s">
        <v>73</v>
      </c>
      <c r="C20" s="112">
        <v>15663</v>
      </c>
      <c r="D20" s="94">
        <v>39339</v>
      </c>
      <c r="E20" s="94">
        <v>41341.5</v>
      </c>
      <c r="F20" s="94">
        <f t="shared" si="2"/>
        <v>-2002.5</v>
      </c>
      <c r="G20" s="95">
        <v>51267.84</v>
      </c>
      <c r="H20" s="95">
        <f t="shared" si="0"/>
        <v>9926.339999999997</v>
      </c>
      <c r="I20" s="95">
        <f t="shared" si="1"/>
        <v>25589.339999999997</v>
      </c>
      <c r="J20" s="104">
        <f t="shared" si="3"/>
        <v>13660.5</v>
      </c>
    </row>
    <row r="21" spans="1:10" s="88" customFormat="1" ht="18.75" customHeight="1">
      <c r="A21" s="93">
        <v>16</v>
      </c>
      <c r="B21" s="111" t="s">
        <v>62</v>
      </c>
      <c r="C21" s="112">
        <v>9819.289999999994</v>
      </c>
      <c r="D21" s="94">
        <v>17336.49</v>
      </c>
      <c r="E21" s="94">
        <v>17255.57</v>
      </c>
      <c r="F21" s="94">
        <f t="shared" si="2"/>
        <v>80.92000000000189</v>
      </c>
      <c r="G21" s="95"/>
      <c r="H21" s="95">
        <f t="shared" si="0"/>
        <v>-17255.57</v>
      </c>
      <c r="I21" s="95">
        <f t="shared" si="1"/>
        <v>-7436.280000000006</v>
      </c>
      <c r="J21" s="104">
        <f t="shared" si="3"/>
        <v>9900.209999999995</v>
      </c>
    </row>
    <row r="22" spans="1:10" s="88" customFormat="1" ht="18.75" customHeight="1" thickBot="1">
      <c r="A22" s="114">
        <v>17</v>
      </c>
      <c r="B22" s="111" t="s">
        <v>63</v>
      </c>
      <c r="C22" s="94">
        <v>1748.6400000000012</v>
      </c>
      <c r="D22" s="94">
        <v>3112.19</v>
      </c>
      <c r="E22" s="94">
        <v>3293.84</v>
      </c>
      <c r="F22" s="94">
        <f t="shared" si="2"/>
        <v>-181.6500000000001</v>
      </c>
      <c r="G22" s="95"/>
      <c r="H22" s="95">
        <f t="shared" si="0"/>
        <v>-3293.84</v>
      </c>
      <c r="I22" s="95">
        <f t="shared" si="1"/>
        <v>-1545.199999999999</v>
      </c>
      <c r="J22" s="104">
        <f t="shared" si="3"/>
        <v>1566.9900000000016</v>
      </c>
    </row>
    <row r="23" spans="1:10" s="88" customFormat="1" ht="18.75" customHeight="1" thickBot="1">
      <c r="A23" s="101"/>
      <c r="B23" s="115" t="s">
        <v>2</v>
      </c>
      <c r="C23" s="116">
        <v>150491.2700000002</v>
      </c>
      <c r="D23" s="116">
        <f aca="true" t="shared" si="4" ref="D23:J23">SUM(D5:D22)</f>
        <v>300656.03</v>
      </c>
      <c r="E23" s="116">
        <f t="shared" si="4"/>
        <v>320127.55000000005</v>
      </c>
      <c r="F23" s="116">
        <f t="shared" si="4"/>
        <v>-19471.519999999993</v>
      </c>
      <c r="G23" s="116">
        <f t="shared" si="4"/>
        <v>300598.83999999997</v>
      </c>
      <c r="H23" s="116">
        <f t="shared" si="4"/>
        <v>-19528.710000000014</v>
      </c>
      <c r="I23" s="116">
        <f>SUM(I5:I22)</f>
        <v>130962.56000000016</v>
      </c>
      <c r="J23" s="116">
        <f t="shared" si="4"/>
        <v>131019.75000000019</v>
      </c>
    </row>
    <row r="24" spans="1:10" s="102" customFormat="1" ht="18.75" customHeight="1" thickBot="1">
      <c r="A24" s="117"/>
      <c r="B24" s="118" t="s">
        <v>64</v>
      </c>
      <c r="C24" s="119"/>
      <c r="D24" s="117"/>
      <c r="E24" s="120"/>
      <c r="F24" s="121">
        <f>D24-E24</f>
        <v>0</v>
      </c>
      <c r="G24" s="117"/>
      <c r="H24" s="120"/>
      <c r="I24" s="138"/>
      <c r="J24" s="122"/>
    </row>
    <row r="25" spans="1:10" ht="18.75">
      <c r="A25" s="97"/>
      <c r="B25" s="123" t="s">
        <v>65</v>
      </c>
      <c r="C25" s="91"/>
      <c r="D25" s="98"/>
      <c r="E25" s="98"/>
      <c r="F25" s="98"/>
      <c r="G25" s="98"/>
      <c r="H25" s="91"/>
      <c r="I25" s="139"/>
      <c r="J25" s="137"/>
    </row>
    <row r="26" spans="1:10" ht="18.75">
      <c r="A26" s="99">
        <v>1</v>
      </c>
      <c r="B26" s="90" t="s">
        <v>82</v>
      </c>
      <c r="C26" s="95">
        <v>-100</v>
      </c>
      <c r="D26" s="100">
        <f>'[1]приход К 54'!$H$37</f>
        <v>0</v>
      </c>
      <c r="E26" s="100">
        <f>'[1]приход К 54'!$I$37</f>
        <v>0</v>
      </c>
      <c r="F26" s="100">
        <f>D26-E26</f>
        <v>0</v>
      </c>
      <c r="G26" s="100"/>
      <c r="H26" s="100"/>
      <c r="I26" s="140"/>
      <c r="J26" s="96">
        <f>C26+D26-E26</f>
        <v>-100</v>
      </c>
    </row>
    <row r="27" spans="1:10" ht="18.75">
      <c r="A27" s="99">
        <v>2</v>
      </c>
      <c r="B27" s="90" t="s">
        <v>78</v>
      </c>
      <c r="C27" s="95">
        <v>125</v>
      </c>
      <c r="D27" s="100">
        <f>'[1]приход К 54'!$H$38</f>
        <v>900</v>
      </c>
      <c r="E27" s="100">
        <f>'[1]приход К 54'!$I$38</f>
        <v>0</v>
      </c>
      <c r="F27" s="100">
        <f>D27-E27</f>
        <v>900</v>
      </c>
      <c r="G27" s="100"/>
      <c r="H27" s="100"/>
      <c r="I27" s="140"/>
      <c r="J27" s="96">
        <f>C27+D27-E27</f>
        <v>1025</v>
      </c>
    </row>
    <row r="28" spans="1:10" ht="18.75">
      <c r="A28" s="99">
        <v>3</v>
      </c>
      <c r="B28" s="90" t="s">
        <v>81</v>
      </c>
      <c r="C28" s="95">
        <v>0</v>
      </c>
      <c r="D28" s="100">
        <v>900</v>
      </c>
      <c r="E28" s="100">
        <f>'[1]приход К 54'!$I$39</f>
        <v>0</v>
      </c>
      <c r="F28" s="100">
        <f>D28-E28</f>
        <v>900</v>
      </c>
      <c r="G28" s="100"/>
      <c r="H28" s="100"/>
      <c r="I28" s="140"/>
      <c r="J28" s="96">
        <f>C28+D28-E28</f>
        <v>900</v>
      </c>
    </row>
    <row r="29" spans="1:10" ht="18.75">
      <c r="A29" s="99">
        <v>4</v>
      </c>
      <c r="B29" s="90" t="s">
        <v>76</v>
      </c>
      <c r="C29" s="95"/>
      <c r="D29" s="100"/>
      <c r="E29" s="100"/>
      <c r="F29" s="100">
        <f>D29-E29</f>
        <v>0</v>
      </c>
      <c r="G29" s="100"/>
      <c r="H29" s="100"/>
      <c r="I29" s="140"/>
      <c r="J29" s="96">
        <f>C29+D29-E29</f>
        <v>0</v>
      </c>
    </row>
    <row r="30" spans="1:10" ht="19.5" thickBot="1">
      <c r="A30" s="99">
        <v>5</v>
      </c>
      <c r="B30" s="90" t="s">
        <v>74</v>
      </c>
      <c r="C30" s="95">
        <v>0</v>
      </c>
      <c r="D30" s="100"/>
      <c r="E30" s="100"/>
      <c r="F30" s="100">
        <f>D30-E30</f>
        <v>0</v>
      </c>
      <c r="G30" s="100"/>
      <c r="H30" s="100"/>
      <c r="I30" s="140"/>
      <c r="J30" s="96">
        <f>C30+D30-E30</f>
        <v>0</v>
      </c>
    </row>
    <row r="31" spans="1:10" ht="19.5" thickBot="1">
      <c r="A31" s="124"/>
      <c r="B31" s="125" t="s">
        <v>2</v>
      </c>
      <c r="C31" s="126">
        <f>SUM(C26:C30)</f>
        <v>25</v>
      </c>
      <c r="D31" s="126">
        <f aca="true" t="shared" si="5" ref="D31:J31">SUM(D26:D30)</f>
        <v>1800</v>
      </c>
      <c r="E31" s="126">
        <f t="shared" si="5"/>
        <v>0</v>
      </c>
      <c r="F31" s="126">
        <f t="shared" si="5"/>
        <v>1800</v>
      </c>
      <c r="G31" s="126">
        <f t="shared" si="5"/>
        <v>0</v>
      </c>
      <c r="H31" s="126">
        <f t="shared" si="5"/>
        <v>0</v>
      </c>
      <c r="I31" s="126"/>
      <c r="J31" s="126">
        <f t="shared" si="5"/>
        <v>1825</v>
      </c>
    </row>
    <row r="32" spans="1:10" ht="19.5" thickBot="1">
      <c r="A32" s="127"/>
      <c r="B32" s="128" t="s">
        <v>66</v>
      </c>
      <c r="C32" s="129">
        <f aca="true" t="shared" si="6" ref="C32:J32">C23+C31</f>
        <v>150516.2700000002</v>
      </c>
      <c r="D32" s="129">
        <f t="shared" si="6"/>
        <v>302456.03</v>
      </c>
      <c r="E32" s="129">
        <f t="shared" si="6"/>
        <v>320127.55000000005</v>
      </c>
      <c r="F32" s="129">
        <f t="shared" si="6"/>
        <v>-17671.519999999993</v>
      </c>
      <c r="G32" s="129">
        <f t="shared" si="6"/>
        <v>300598.83999999997</v>
      </c>
      <c r="H32" s="129">
        <f t="shared" si="6"/>
        <v>-19528.710000000014</v>
      </c>
      <c r="I32" s="129">
        <f>I23+I31</f>
        <v>130962.56000000016</v>
      </c>
      <c r="J32" s="129">
        <f t="shared" si="6"/>
        <v>132844.75000000017</v>
      </c>
    </row>
    <row r="33" spans="1:10" ht="18.75">
      <c r="A33" s="102"/>
      <c r="B33" s="103"/>
      <c r="C33" s="103"/>
      <c r="D33" s="102"/>
      <c r="E33" s="102"/>
      <c r="F33" s="102"/>
      <c r="G33" s="105"/>
      <c r="H33" s="102"/>
      <c r="I33" s="102"/>
      <c r="J33" s="105"/>
    </row>
    <row r="34" spans="1:10" ht="18.75">
      <c r="A34" s="102"/>
      <c r="B34" s="87" t="s">
        <v>79</v>
      </c>
      <c r="C34" s="130">
        <v>-318074.45</v>
      </c>
      <c r="D34" s="87"/>
      <c r="E34" s="102"/>
      <c r="F34" s="102"/>
      <c r="G34" s="105"/>
      <c r="H34" s="102"/>
      <c r="I34" s="102"/>
      <c r="J34" s="102"/>
    </row>
    <row r="35" spans="1:10" ht="18.75">
      <c r="A35" s="131"/>
      <c r="B35" s="132" t="s">
        <v>89</v>
      </c>
      <c r="C35" s="133">
        <f>E32-G32</f>
        <v>19528.71000000008</v>
      </c>
      <c r="D35" s="134"/>
      <c r="E35" s="135"/>
      <c r="F35" s="135"/>
      <c r="G35" s="135"/>
      <c r="H35" s="136"/>
      <c r="I35" s="136"/>
      <c r="J35" s="131"/>
    </row>
    <row r="36" spans="1:10" ht="18.75">
      <c r="A36" s="102"/>
      <c r="B36" s="87" t="s">
        <v>90</v>
      </c>
      <c r="C36" s="130">
        <f>C34+C35</f>
        <v>-298545.73999999993</v>
      </c>
      <c r="D36" s="87"/>
      <c r="E36" s="102"/>
      <c r="F36" s="102"/>
      <c r="G36" s="105"/>
      <c r="H36" s="102"/>
      <c r="I36" s="102"/>
      <c r="J36" s="102"/>
    </row>
  </sheetData>
  <sheetProtection/>
  <mergeCells count="2">
    <mergeCell ref="A1:J1"/>
    <mergeCell ref="A2:J2"/>
  </mergeCells>
  <printOptions/>
  <pageMargins left="0.5118110236220472" right="0" top="0" bottom="0" header="0.31496062992125984" footer="0.31496062992125984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60"/>
  <sheetViews>
    <sheetView zoomScale="75" zoomScaleNormal="75" zoomScalePageLayoutView="0" workbookViewId="0" topLeftCell="A39">
      <selection activeCell="D57" sqref="D57"/>
    </sheetView>
  </sheetViews>
  <sheetFormatPr defaultColWidth="9.140625" defaultRowHeight="12.75"/>
  <cols>
    <col min="1" max="1" width="4.57421875" style="1" customWidth="1"/>
    <col min="2" max="2" width="89.28125" style="1" customWidth="1"/>
    <col min="3" max="9" width="15.7109375" style="1" customWidth="1"/>
    <col min="10" max="10" width="11.421875" style="1" customWidth="1"/>
    <col min="11" max="11" width="11.140625" style="1" bestFit="1" customWidth="1"/>
    <col min="12" max="16384" width="9.140625" style="1" customWidth="1"/>
  </cols>
  <sheetData>
    <row r="1" spans="2:8" ht="20.25">
      <c r="B1" s="150" t="s">
        <v>83</v>
      </c>
      <c r="C1" s="150"/>
      <c r="D1" s="150"/>
      <c r="E1" s="150"/>
      <c r="F1" s="14"/>
      <c r="G1" s="14"/>
      <c r="H1" s="14"/>
    </row>
    <row r="2" spans="1:9" ht="30.75" thickBot="1">
      <c r="A2" s="151" t="s">
        <v>87</v>
      </c>
      <c r="B2" s="152"/>
      <c r="C2" s="152"/>
      <c r="D2" s="152"/>
      <c r="E2" s="153"/>
      <c r="F2" s="15"/>
      <c r="G2" s="15"/>
      <c r="H2" s="15"/>
      <c r="I2" s="2"/>
    </row>
    <row r="3" spans="1:9" s="4" customFormat="1" ht="21" thickBot="1">
      <c r="A3" s="28"/>
      <c r="B3" s="28" t="s">
        <v>1</v>
      </c>
      <c r="C3" s="154" t="s">
        <v>25</v>
      </c>
      <c r="D3" s="155"/>
      <c r="E3" s="29" t="s">
        <v>26</v>
      </c>
      <c r="F3" s="30"/>
      <c r="G3" s="30"/>
      <c r="H3" s="30"/>
      <c r="I3" s="3"/>
    </row>
    <row r="4" spans="1:9" s="6" customFormat="1" ht="20.25" thickBot="1">
      <c r="A4" s="31"/>
      <c r="B4" s="31"/>
      <c r="C4" s="32" t="s">
        <v>27</v>
      </c>
      <c r="D4" s="143">
        <v>648284</v>
      </c>
      <c r="E4" s="144">
        <f>D4/4</f>
        <v>162071</v>
      </c>
      <c r="F4" s="33"/>
      <c r="G4" s="33"/>
      <c r="H4" s="33"/>
      <c r="I4" s="5"/>
    </row>
    <row r="5" spans="1:9" s="6" customFormat="1" ht="20.25" thickBot="1">
      <c r="A5" s="31"/>
      <c r="B5" s="31"/>
      <c r="C5" s="34" t="s">
        <v>28</v>
      </c>
      <c r="D5" s="145">
        <v>13925</v>
      </c>
      <c r="E5" s="146">
        <f>D5/4</f>
        <v>3481.25</v>
      </c>
      <c r="F5" s="33"/>
      <c r="G5" s="33"/>
      <c r="H5" s="33"/>
      <c r="I5" s="5"/>
    </row>
    <row r="6" spans="1:9" s="6" customFormat="1" ht="20.25" thickBot="1">
      <c r="A6" s="33"/>
      <c r="B6" s="33"/>
      <c r="C6" s="35"/>
      <c r="D6" s="36">
        <f>SUM(D4:D5)</f>
        <v>662209</v>
      </c>
      <c r="E6" s="37">
        <f>D6/4</f>
        <v>165552.25</v>
      </c>
      <c r="F6" s="33"/>
      <c r="G6" s="33"/>
      <c r="H6" s="33"/>
      <c r="I6" s="5"/>
    </row>
    <row r="7" spans="1:9" s="12" customFormat="1" ht="19.5" customHeight="1">
      <c r="A7" s="38"/>
      <c r="B7" s="38"/>
      <c r="C7" s="38"/>
      <c r="D7" s="142">
        <v>3406.3</v>
      </c>
      <c r="E7" s="38"/>
      <c r="F7" s="38"/>
      <c r="G7" s="38"/>
      <c r="H7" s="38"/>
      <c r="I7" s="7"/>
    </row>
    <row r="8" spans="1:9" ht="19.5" customHeight="1" thickBot="1">
      <c r="A8" s="39"/>
      <c r="B8" s="40" t="s">
        <v>29</v>
      </c>
      <c r="C8" s="39"/>
      <c r="D8" s="39"/>
      <c r="E8" s="39"/>
      <c r="F8" s="39"/>
      <c r="G8" s="39"/>
      <c r="H8" s="39"/>
      <c r="I8" s="8"/>
    </row>
    <row r="9" spans="1:13" s="10" customFormat="1" ht="57.75" customHeight="1" thickBot="1">
      <c r="A9" s="28" t="s">
        <v>0</v>
      </c>
      <c r="B9" s="41" t="s">
        <v>3</v>
      </c>
      <c r="C9" s="29" t="s">
        <v>80</v>
      </c>
      <c r="D9" s="42" t="s">
        <v>4</v>
      </c>
      <c r="E9" s="43" t="s">
        <v>12</v>
      </c>
      <c r="F9" s="44"/>
      <c r="G9" s="44"/>
      <c r="H9" s="44"/>
      <c r="I9" s="45"/>
      <c r="J9" s="45"/>
      <c r="K9" s="45"/>
      <c r="L9" s="45"/>
      <c r="M9" s="45"/>
    </row>
    <row r="10" spans="1:13" s="10" customFormat="1" ht="19.5" customHeight="1" thickBot="1">
      <c r="A10" s="46">
        <v>1</v>
      </c>
      <c r="B10" s="47" t="s">
        <v>5</v>
      </c>
      <c r="C10" s="48">
        <v>161959.93</v>
      </c>
      <c r="D10" s="49">
        <v>128239.46</v>
      </c>
      <c r="E10" s="48">
        <f>D10-C10</f>
        <v>-33720.46999999999</v>
      </c>
      <c r="F10" s="50"/>
      <c r="G10" s="50"/>
      <c r="H10" s="50"/>
      <c r="I10" s="17"/>
      <c r="J10" s="45"/>
      <c r="K10" s="45"/>
      <c r="L10" s="45"/>
      <c r="M10" s="45"/>
    </row>
    <row r="11" spans="1:13" s="10" customFormat="1" ht="19.5" customHeight="1" thickBot="1">
      <c r="A11" s="51">
        <v>2</v>
      </c>
      <c r="B11" s="52" t="s">
        <v>44</v>
      </c>
      <c r="C11" s="53"/>
      <c r="D11" s="54">
        <v>3163.64</v>
      </c>
      <c r="E11" s="48">
        <f>D11-C11</f>
        <v>3163.64</v>
      </c>
      <c r="F11" s="50"/>
      <c r="G11" s="50"/>
      <c r="H11" s="50"/>
      <c r="I11" s="17"/>
      <c r="J11" s="45"/>
      <c r="K11" s="45"/>
      <c r="L11" s="45"/>
      <c r="M11" s="45"/>
    </row>
    <row r="12" spans="1:13" s="10" customFormat="1" ht="19.5" customHeight="1" thickBot="1">
      <c r="A12" s="55">
        <v>3</v>
      </c>
      <c r="B12" s="52" t="s">
        <v>6</v>
      </c>
      <c r="C12" s="53">
        <v>323.91986</v>
      </c>
      <c r="D12" s="54">
        <v>256.48</v>
      </c>
      <c r="E12" s="48">
        <f>D12-C12</f>
        <v>-67.43986000000001</v>
      </c>
      <c r="F12" s="50"/>
      <c r="G12" s="50"/>
      <c r="H12" s="50"/>
      <c r="I12" s="17"/>
      <c r="J12" s="45"/>
      <c r="K12" s="45"/>
      <c r="L12" s="45"/>
      <c r="M12" s="45"/>
    </row>
    <row r="13" spans="1:13" s="10" customFormat="1" ht="19.5" customHeight="1" thickBot="1">
      <c r="A13" s="55">
        <v>4</v>
      </c>
      <c r="B13" s="52" t="s">
        <v>7</v>
      </c>
      <c r="C13" s="53">
        <v>32391.985999999997</v>
      </c>
      <c r="D13" s="54">
        <v>26280.62</v>
      </c>
      <c r="E13" s="48">
        <f>D13-C13</f>
        <v>-6111.365999999998</v>
      </c>
      <c r="F13" s="50"/>
      <c r="G13" s="50"/>
      <c r="H13" s="50"/>
      <c r="I13" s="17"/>
      <c r="J13" s="45"/>
      <c r="K13" s="45"/>
      <c r="L13" s="45"/>
      <c r="M13" s="45"/>
    </row>
    <row r="14" spans="1:13" s="10" customFormat="1" ht="19.5" customHeight="1" thickBot="1">
      <c r="A14" s="56"/>
      <c r="B14" s="57" t="s">
        <v>2</v>
      </c>
      <c r="C14" s="58">
        <v>194675.83586</v>
      </c>
      <c r="D14" s="58">
        <f>SUM(D10:D13)</f>
        <v>157940.2</v>
      </c>
      <c r="E14" s="58">
        <f>SUM(E10:E13)</f>
        <v>-36735.63585999998</v>
      </c>
      <c r="F14" s="59"/>
      <c r="G14" s="59"/>
      <c r="H14" s="50"/>
      <c r="I14" s="17"/>
      <c r="J14" s="45"/>
      <c r="K14" s="45"/>
      <c r="L14" s="45"/>
      <c r="M14" s="45"/>
    </row>
    <row r="15" spans="1:13" s="10" customFormat="1" ht="19.5" customHeight="1" thickBot="1">
      <c r="A15" s="60">
        <v>5</v>
      </c>
      <c r="B15" s="61" t="s">
        <v>13</v>
      </c>
      <c r="C15" s="48">
        <v>3750</v>
      </c>
      <c r="D15" s="49"/>
      <c r="E15" s="62">
        <f>D15:D16-C15</f>
        <v>-3750</v>
      </c>
      <c r="F15" s="50"/>
      <c r="G15" s="50"/>
      <c r="H15" s="50"/>
      <c r="I15" s="17"/>
      <c r="J15" s="45"/>
      <c r="K15" s="45"/>
      <c r="L15" s="45"/>
      <c r="M15" s="45"/>
    </row>
    <row r="16" spans="1:13" s="10" customFormat="1" ht="19.5" customHeight="1" thickBot="1">
      <c r="A16" s="63"/>
      <c r="B16" s="64" t="s">
        <v>2</v>
      </c>
      <c r="C16" s="65">
        <v>3750</v>
      </c>
      <c r="D16" s="65">
        <f>SUM(D15)</f>
        <v>0</v>
      </c>
      <c r="E16" s="65">
        <f>SUM(E15)</f>
        <v>-3750</v>
      </c>
      <c r="F16" s="59"/>
      <c r="G16" s="59"/>
      <c r="H16" s="50"/>
      <c r="I16" s="17"/>
      <c r="J16" s="45"/>
      <c r="K16" s="45"/>
      <c r="L16" s="45"/>
      <c r="M16" s="45"/>
    </row>
    <row r="17" spans="1:13" s="10" customFormat="1" ht="19.5" customHeight="1">
      <c r="A17" s="51">
        <v>6</v>
      </c>
      <c r="B17" s="66" t="s">
        <v>15</v>
      </c>
      <c r="C17" s="48">
        <v>2250</v>
      </c>
      <c r="D17" s="67">
        <v>2057.46</v>
      </c>
      <c r="E17" s="68">
        <f>D17-C17</f>
        <v>-192.53999999999996</v>
      </c>
      <c r="F17" s="50"/>
      <c r="G17" s="50"/>
      <c r="H17" s="50"/>
      <c r="I17" s="17"/>
      <c r="J17" s="45"/>
      <c r="K17" s="45"/>
      <c r="L17" s="45"/>
      <c r="M17" s="45"/>
    </row>
    <row r="18" spans="1:13" s="10" customFormat="1" ht="19.5" customHeight="1">
      <c r="A18" s="55">
        <v>7</v>
      </c>
      <c r="B18" s="69" t="s">
        <v>8</v>
      </c>
      <c r="C18" s="53">
        <v>3750</v>
      </c>
      <c r="D18" s="54">
        <v>2217.47</v>
      </c>
      <c r="E18" s="68">
        <f aca="true" t="shared" si="0" ref="E18:E34">D18-C18</f>
        <v>-1532.5300000000002</v>
      </c>
      <c r="F18" s="50"/>
      <c r="G18" s="50"/>
      <c r="H18" s="50"/>
      <c r="I18" s="17"/>
      <c r="J18" s="45"/>
      <c r="K18" s="45"/>
      <c r="L18" s="45"/>
      <c r="M18" s="45"/>
    </row>
    <row r="19" spans="1:13" s="10" customFormat="1" ht="19.5" customHeight="1">
      <c r="A19" s="51">
        <v>8</v>
      </c>
      <c r="B19" s="69" t="s">
        <v>9</v>
      </c>
      <c r="C19" s="53">
        <v>1000</v>
      </c>
      <c r="D19" s="54">
        <v>1492.18</v>
      </c>
      <c r="E19" s="68">
        <f t="shared" si="0"/>
        <v>492.18000000000006</v>
      </c>
      <c r="F19" s="50"/>
      <c r="G19" s="50"/>
      <c r="H19" s="50"/>
      <c r="I19" s="17"/>
      <c r="J19" s="45"/>
      <c r="K19" s="45"/>
      <c r="L19" s="45"/>
      <c r="M19" s="45"/>
    </row>
    <row r="20" spans="1:13" s="10" customFormat="1" ht="19.5" customHeight="1">
      <c r="A20" s="55">
        <v>9</v>
      </c>
      <c r="B20" s="69" t="s">
        <v>46</v>
      </c>
      <c r="C20" s="53">
        <v>250</v>
      </c>
      <c r="D20" s="54">
        <v>539.15</v>
      </c>
      <c r="E20" s="68">
        <f t="shared" si="0"/>
        <v>289.15</v>
      </c>
      <c r="F20" s="50"/>
      <c r="G20" s="50"/>
      <c r="H20" s="50"/>
      <c r="I20" s="17"/>
      <c r="J20" s="45"/>
      <c r="K20" s="45"/>
      <c r="L20" s="45"/>
      <c r="M20" s="45"/>
    </row>
    <row r="21" spans="1:13" s="10" customFormat="1" ht="19.5" customHeight="1">
      <c r="A21" s="51">
        <v>10</v>
      </c>
      <c r="B21" s="69" t="s">
        <v>16</v>
      </c>
      <c r="C21" s="53">
        <v>4500</v>
      </c>
      <c r="D21" s="54">
        <v>4500</v>
      </c>
      <c r="E21" s="68">
        <f t="shared" si="0"/>
        <v>0</v>
      </c>
      <c r="F21" s="50"/>
      <c r="G21" s="50"/>
      <c r="H21" s="50"/>
      <c r="I21" s="17"/>
      <c r="J21" s="45"/>
      <c r="K21" s="45"/>
      <c r="L21" s="45"/>
      <c r="M21" s="45"/>
    </row>
    <row r="22" spans="1:13" s="10" customFormat="1" ht="19.5" customHeight="1">
      <c r="A22" s="55">
        <v>11</v>
      </c>
      <c r="B22" s="69" t="s">
        <v>39</v>
      </c>
      <c r="C22" s="53"/>
      <c r="D22" s="54"/>
      <c r="E22" s="68">
        <f t="shared" si="0"/>
        <v>0</v>
      </c>
      <c r="F22" s="50"/>
      <c r="G22" s="50"/>
      <c r="H22" s="50"/>
      <c r="I22" s="17"/>
      <c r="J22" s="45"/>
      <c r="K22" s="45"/>
      <c r="L22" s="45"/>
      <c r="M22" s="45"/>
    </row>
    <row r="23" spans="1:13" s="10" customFormat="1" ht="19.5" customHeight="1">
      <c r="A23" s="51">
        <v>12</v>
      </c>
      <c r="B23" s="69" t="s">
        <v>45</v>
      </c>
      <c r="C23" s="53">
        <v>125</v>
      </c>
      <c r="D23" s="54">
        <v>750</v>
      </c>
      <c r="E23" s="68">
        <f t="shared" si="0"/>
        <v>625</v>
      </c>
      <c r="F23" s="50"/>
      <c r="G23" s="50"/>
      <c r="H23" s="50"/>
      <c r="I23" s="17"/>
      <c r="J23" s="45"/>
      <c r="K23" s="45"/>
      <c r="L23" s="45"/>
      <c r="M23" s="45"/>
    </row>
    <row r="24" spans="1:13" s="10" customFormat="1" ht="19.5" customHeight="1">
      <c r="A24" s="55">
        <v>13</v>
      </c>
      <c r="B24" s="69" t="s">
        <v>17</v>
      </c>
      <c r="C24" s="53">
        <v>125</v>
      </c>
      <c r="D24" s="54"/>
      <c r="E24" s="68">
        <f t="shared" si="0"/>
        <v>-125</v>
      </c>
      <c r="F24" s="50"/>
      <c r="G24" s="50"/>
      <c r="H24" s="50"/>
      <c r="I24" s="17"/>
      <c r="J24" s="45"/>
      <c r="K24" s="45"/>
      <c r="L24" s="45"/>
      <c r="M24" s="45"/>
    </row>
    <row r="25" spans="1:13" s="10" customFormat="1" ht="19.5" customHeight="1">
      <c r="A25" s="51">
        <v>14</v>
      </c>
      <c r="B25" s="69" t="s">
        <v>18</v>
      </c>
      <c r="C25" s="53">
        <v>187.5</v>
      </c>
      <c r="D25" s="54">
        <v>1408.81</v>
      </c>
      <c r="E25" s="68">
        <f t="shared" si="0"/>
        <v>1221.31</v>
      </c>
      <c r="F25" s="50"/>
      <c r="G25" s="50"/>
      <c r="H25" s="50"/>
      <c r="I25" s="17"/>
      <c r="J25" s="45"/>
      <c r="K25" s="45"/>
      <c r="L25" s="45"/>
      <c r="M25" s="45"/>
    </row>
    <row r="26" spans="1:13" s="10" customFormat="1" ht="19.5" customHeight="1">
      <c r="A26" s="55">
        <v>15</v>
      </c>
      <c r="B26" s="69" t="s">
        <v>10</v>
      </c>
      <c r="C26" s="53">
        <v>500</v>
      </c>
      <c r="D26" s="54"/>
      <c r="E26" s="68">
        <f t="shared" si="0"/>
        <v>-500</v>
      </c>
      <c r="F26" s="50"/>
      <c r="G26" s="50"/>
      <c r="H26" s="50"/>
      <c r="I26" s="17"/>
      <c r="J26" s="45"/>
      <c r="K26" s="45"/>
      <c r="L26" s="45"/>
      <c r="M26" s="45"/>
    </row>
    <row r="27" spans="1:13" s="10" customFormat="1" ht="19.5" customHeight="1">
      <c r="A27" s="51">
        <v>16</v>
      </c>
      <c r="B27" s="69" t="s">
        <v>19</v>
      </c>
      <c r="C27" s="70">
        <v>1250</v>
      </c>
      <c r="D27" s="71">
        <v>580.1</v>
      </c>
      <c r="E27" s="68">
        <f t="shared" si="0"/>
        <v>-669.9</v>
      </c>
      <c r="F27" s="50"/>
      <c r="G27" s="45"/>
      <c r="H27" s="50"/>
      <c r="I27" s="17"/>
      <c r="J27" s="45"/>
      <c r="K27" s="45"/>
      <c r="L27" s="45"/>
      <c r="M27" s="45"/>
    </row>
    <row r="28" spans="1:13" s="10" customFormat="1" ht="19.5" customHeight="1">
      <c r="A28" s="55">
        <v>17</v>
      </c>
      <c r="B28" s="69" t="s">
        <v>14</v>
      </c>
      <c r="C28" s="70">
        <v>750</v>
      </c>
      <c r="D28" s="71">
        <v>553.76</v>
      </c>
      <c r="E28" s="68">
        <f t="shared" si="0"/>
        <v>-196.24</v>
      </c>
      <c r="F28" s="50"/>
      <c r="G28" s="50"/>
      <c r="H28" s="50"/>
      <c r="I28" s="17"/>
      <c r="J28" s="45"/>
      <c r="K28" s="45"/>
      <c r="L28" s="45"/>
      <c r="M28" s="45"/>
    </row>
    <row r="29" spans="1:13" s="10" customFormat="1" ht="19.5" customHeight="1">
      <c r="A29" s="51">
        <v>18</v>
      </c>
      <c r="B29" s="72" t="s">
        <v>20</v>
      </c>
      <c r="C29" s="70">
        <v>500</v>
      </c>
      <c r="D29" s="71">
        <v>85.03</v>
      </c>
      <c r="E29" s="68">
        <f t="shared" si="0"/>
        <v>-414.97</v>
      </c>
      <c r="F29" s="50"/>
      <c r="G29" s="50"/>
      <c r="H29" s="50"/>
      <c r="I29" s="17"/>
      <c r="J29" s="45"/>
      <c r="K29" s="45"/>
      <c r="L29" s="45"/>
      <c r="M29" s="45"/>
    </row>
    <row r="30" spans="1:13" s="10" customFormat="1" ht="19.5" customHeight="1">
      <c r="A30" s="55">
        <v>19</v>
      </c>
      <c r="B30" s="72" t="s">
        <v>40</v>
      </c>
      <c r="C30" s="70"/>
      <c r="D30" s="71"/>
      <c r="E30" s="68">
        <f t="shared" si="0"/>
        <v>0</v>
      </c>
      <c r="F30" s="50"/>
      <c r="G30" s="50"/>
      <c r="H30" s="50"/>
      <c r="I30" s="17"/>
      <c r="J30" s="45"/>
      <c r="K30" s="45"/>
      <c r="L30" s="45"/>
      <c r="M30" s="45"/>
    </row>
    <row r="31" spans="1:13" s="10" customFormat="1" ht="19.5" customHeight="1">
      <c r="A31" s="51">
        <v>20</v>
      </c>
      <c r="B31" s="72" t="s">
        <v>21</v>
      </c>
      <c r="C31" s="70">
        <v>312.5</v>
      </c>
      <c r="D31" s="71">
        <v>3000</v>
      </c>
      <c r="E31" s="68">
        <f t="shared" si="0"/>
        <v>2687.5</v>
      </c>
      <c r="F31" s="50"/>
      <c r="G31" s="45"/>
      <c r="H31" s="50"/>
      <c r="I31" s="17"/>
      <c r="J31" s="45"/>
      <c r="K31" s="45"/>
      <c r="L31" s="45"/>
      <c r="M31" s="45"/>
    </row>
    <row r="32" spans="1:13" s="10" customFormat="1" ht="19.5" customHeight="1">
      <c r="A32" s="55">
        <v>21</v>
      </c>
      <c r="B32" s="72" t="s">
        <v>22</v>
      </c>
      <c r="C32" s="70">
        <v>1125</v>
      </c>
      <c r="D32" s="71">
        <v>1330.03</v>
      </c>
      <c r="E32" s="68">
        <f t="shared" si="0"/>
        <v>205.02999999999997</v>
      </c>
      <c r="F32" s="50"/>
      <c r="G32" s="45"/>
      <c r="H32" s="50"/>
      <c r="I32" s="17"/>
      <c r="J32" s="45"/>
      <c r="K32" s="45"/>
      <c r="L32" s="45"/>
      <c r="M32" s="45"/>
    </row>
    <row r="33" spans="1:13" s="10" customFormat="1" ht="19.5" customHeight="1">
      <c r="A33" s="51">
        <v>22</v>
      </c>
      <c r="B33" s="73" t="s">
        <v>41</v>
      </c>
      <c r="C33" s="70">
        <v>750</v>
      </c>
      <c r="D33" s="71">
        <v>77.73</v>
      </c>
      <c r="E33" s="68">
        <f t="shared" si="0"/>
        <v>-672.27</v>
      </c>
      <c r="F33" s="50"/>
      <c r="G33" s="50"/>
      <c r="H33" s="50"/>
      <c r="I33" s="17"/>
      <c r="J33" s="45"/>
      <c r="K33" s="45"/>
      <c r="L33" s="45"/>
      <c r="M33" s="45"/>
    </row>
    <row r="34" spans="1:13" s="10" customFormat="1" ht="19.5" customHeight="1" thickBot="1">
      <c r="A34" s="55">
        <v>23</v>
      </c>
      <c r="B34" s="74" t="s">
        <v>43</v>
      </c>
      <c r="C34" s="75">
        <v>1250</v>
      </c>
      <c r="D34" s="75"/>
      <c r="E34" s="68">
        <f t="shared" si="0"/>
        <v>-1250</v>
      </c>
      <c r="F34" s="50"/>
      <c r="G34" s="50"/>
      <c r="H34" s="50"/>
      <c r="I34" s="17"/>
      <c r="J34" s="45"/>
      <c r="K34" s="45"/>
      <c r="L34" s="45"/>
      <c r="M34" s="45"/>
    </row>
    <row r="35" spans="1:13" s="10" customFormat="1" ht="19.5" customHeight="1" thickBot="1">
      <c r="A35" s="76"/>
      <c r="B35" s="64" t="s">
        <v>2</v>
      </c>
      <c r="C35" s="65">
        <v>18625</v>
      </c>
      <c r="D35" s="65">
        <f>SUM(D17:D34)</f>
        <v>18591.719999999998</v>
      </c>
      <c r="E35" s="77">
        <f>SUM(E17:E34)</f>
        <v>-33.2800000000002</v>
      </c>
      <c r="F35" s="59"/>
      <c r="G35" s="59"/>
      <c r="H35" s="50"/>
      <c r="I35" s="17"/>
      <c r="J35" s="45"/>
      <c r="K35" s="45"/>
      <c r="L35" s="45"/>
      <c r="M35" s="45"/>
    </row>
    <row r="36" spans="1:13" s="10" customFormat="1" ht="19.5" customHeight="1" thickBot="1">
      <c r="A36" s="46">
        <v>24</v>
      </c>
      <c r="B36" s="78" t="s">
        <v>30</v>
      </c>
      <c r="C36" s="79">
        <v>1250</v>
      </c>
      <c r="D36" s="49">
        <v>1522.5</v>
      </c>
      <c r="E36" s="48">
        <f>D36-C36</f>
        <v>272.5</v>
      </c>
      <c r="F36" s="50"/>
      <c r="G36" s="50"/>
      <c r="H36" s="50"/>
      <c r="I36" s="17"/>
      <c r="J36" s="45"/>
      <c r="K36" s="45"/>
      <c r="L36" s="45"/>
      <c r="M36" s="45"/>
    </row>
    <row r="37" spans="1:13" s="10" customFormat="1" ht="19.5" customHeight="1" thickBot="1">
      <c r="A37" s="55">
        <v>25</v>
      </c>
      <c r="B37" s="80" t="s">
        <v>31</v>
      </c>
      <c r="C37" s="81">
        <v>375</v>
      </c>
      <c r="D37" s="54">
        <v>98.45</v>
      </c>
      <c r="E37" s="48">
        <f aca="true" t="shared" si="1" ref="E37:E44">D37-C37</f>
        <v>-276.55</v>
      </c>
      <c r="F37" s="50"/>
      <c r="G37" s="50"/>
      <c r="H37" s="50"/>
      <c r="I37" s="17"/>
      <c r="J37" s="45"/>
      <c r="K37" s="45"/>
      <c r="L37" s="45"/>
      <c r="M37" s="45"/>
    </row>
    <row r="38" spans="1:13" s="10" customFormat="1" ht="19.5" customHeight="1" thickBot="1">
      <c r="A38" s="55">
        <v>26</v>
      </c>
      <c r="B38" s="80" t="s">
        <v>32</v>
      </c>
      <c r="C38" s="81">
        <v>693.75</v>
      </c>
      <c r="D38" s="54">
        <v>677.27</v>
      </c>
      <c r="E38" s="48">
        <f t="shared" si="1"/>
        <v>-16.480000000000018</v>
      </c>
      <c r="F38" s="50"/>
      <c r="G38" s="50"/>
      <c r="H38" s="50"/>
      <c r="I38" s="17"/>
      <c r="J38" s="45"/>
      <c r="K38" s="45"/>
      <c r="L38" s="45"/>
      <c r="M38" s="45"/>
    </row>
    <row r="39" spans="1:13" s="10" customFormat="1" ht="19.5" customHeight="1" thickBot="1">
      <c r="A39" s="55">
        <v>27</v>
      </c>
      <c r="B39" s="80" t="s">
        <v>33</v>
      </c>
      <c r="C39" s="81">
        <v>750</v>
      </c>
      <c r="D39" s="54">
        <v>528.72</v>
      </c>
      <c r="E39" s="48">
        <f t="shared" si="1"/>
        <v>-221.27999999999997</v>
      </c>
      <c r="F39" s="50"/>
      <c r="G39" s="50"/>
      <c r="H39" s="50"/>
      <c r="I39" s="17"/>
      <c r="J39" s="45"/>
      <c r="K39" s="45"/>
      <c r="L39" s="45"/>
      <c r="M39" s="45"/>
    </row>
    <row r="40" spans="1:13" s="10" customFormat="1" ht="19.5" customHeight="1" thickBot="1">
      <c r="A40" s="55">
        <v>28</v>
      </c>
      <c r="B40" s="80" t="s">
        <v>34</v>
      </c>
      <c r="C40" s="81">
        <v>2000</v>
      </c>
      <c r="D40" s="141">
        <v>3232.34</v>
      </c>
      <c r="E40" s="48">
        <f t="shared" si="1"/>
        <v>1232.3400000000001</v>
      </c>
      <c r="F40" s="50"/>
      <c r="G40" s="50"/>
      <c r="H40" s="50"/>
      <c r="I40" s="17"/>
      <c r="J40" s="45"/>
      <c r="K40" s="45"/>
      <c r="L40" s="45"/>
      <c r="M40" s="45"/>
    </row>
    <row r="41" spans="1:13" s="10" customFormat="1" ht="19.5" customHeight="1" thickBot="1">
      <c r="A41" s="55">
        <v>29</v>
      </c>
      <c r="B41" s="80" t="s">
        <v>35</v>
      </c>
      <c r="C41" s="81">
        <v>500</v>
      </c>
      <c r="D41" s="54">
        <v>2698.61</v>
      </c>
      <c r="E41" s="48">
        <f t="shared" si="1"/>
        <v>2198.61</v>
      </c>
      <c r="F41" s="82" t="s">
        <v>91</v>
      </c>
      <c r="G41" s="50"/>
      <c r="H41" s="50"/>
      <c r="I41" s="17"/>
      <c r="J41" s="17"/>
      <c r="K41" s="17"/>
      <c r="L41" s="45"/>
      <c r="M41" s="45"/>
    </row>
    <row r="42" spans="1:13" s="10" customFormat="1" ht="19.5" customHeight="1" thickBot="1">
      <c r="A42" s="55">
        <v>30</v>
      </c>
      <c r="B42" s="80" t="s">
        <v>36</v>
      </c>
      <c r="C42" s="81">
        <v>500</v>
      </c>
      <c r="D42" s="54">
        <v>245.3</v>
      </c>
      <c r="E42" s="48">
        <f t="shared" si="1"/>
        <v>-254.7</v>
      </c>
      <c r="F42" s="50"/>
      <c r="G42" s="50"/>
      <c r="H42" s="50"/>
      <c r="I42" s="17"/>
      <c r="J42" s="17"/>
      <c r="K42" s="17"/>
      <c r="L42" s="45"/>
      <c r="M42" s="45"/>
    </row>
    <row r="43" spans="1:13" s="10" customFormat="1" ht="19.5" customHeight="1" thickBot="1">
      <c r="A43" s="55">
        <v>31</v>
      </c>
      <c r="B43" s="80" t="s">
        <v>37</v>
      </c>
      <c r="C43" s="81">
        <v>750</v>
      </c>
      <c r="D43" s="54"/>
      <c r="E43" s="48">
        <f t="shared" si="1"/>
        <v>-750</v>
      </c>
      <c r="F43" s="50"/>
      <c r="G43" s="50"/>
      <c r="H43" s="50"/>
      <c r="I43" s="17"/>
      <c r="J43" s="45"/>
      <c r="K43" s="45"/>
      <c r="L43" s="45"/>
      <c r="M43" s="45"/>
    </row>
    <row r="44" spans="1:13" s="10" customFormat="1" ht="19.5" customHeight="1" thickBot="1">
      <c r="A44" s="83">
        <v>32</v>
      </c>
      <c r="B44" s="84" t="s">
        <v>38</v>
      </c>
      <c r="C44" s="81">
        <v>1250</v>
      </c>
      <c r="D44" s="54">
        <v>1611.19</v>
      </c>
      <c r="E44" s="48">
        <f t="shared" si="1"/>
        <v>361.19000000000005</v>
      </c>
      <c r="F44" s="50"/>
      <c r="G44" s="50"/>
      <c r="H44" s="50"/>
      <c r="I44" s="17"/>
      <c r="J44" s="17"/>
      <c r="K44" s="45"/>
      <c r="L44" s="45"/>
      <c r="M44" s="45"/>
    </row>
    <row r="45" spans="1:13" s="10" customFormat="1" ht="19.5" customHeight="1" thickBot="1">
      <c r="A45" s="85"/>
      <c r="B45" s="86" t="s">
        <v>2</v>
      </c>
      <c r="C45" s="77">
        <v>8068.75</v>
      </c>
      <c r="D45" s="77">
        <f>SUM(D36:D44)</f>
        <v>10614.380000000001</v>
      </c>
      <c r="E45" s="65">
        <f>SUM(E36:E44)</f>
        <v>2545.6300000000006</v>
      </c>
      <c r="F45" s="59"/>
      <c r="G45" s="59"/>
      <c r="H45" s="50"/>
      <c r="I45" s="17"/>
      <c r="J45" s="17"/>
      <c r="K45" s="45"/>
      <c r="L45" s="17"/>
      <c r="M45" s="45"/>
    </row>
    <row r="46" spans="1:9" s="45" customFormat="1" ht="20.25" customHeight="1" thickBot="1">
      <c r="A46" s="46">
        <v>33</v>
      </c>
      <c r="B46" s="46" t="s">
        <v>23</v>
      </c>
      <c r="C46" s="48">
        <v>2500</v>
      </c>
      <c r="D46" s="48">
        <f>'[1]банк свод'!$E$35+'[1]касса'!$E$18</f>
        <v>0</v>
      </c>
      <c r="E46" s="48">
        <f>D46-C46</f>
        <v>-2500</v>
      </c>
      <c r="F46" s="50"/>
      <c r="G46" s="50"/>
      <c r="H46" s="50"/>
      <c r="I46" s="17"/>
    </row>
    <row r="47" spans="1:9" s="45" customFormat="1" ht="20.25" customHeight="1" thickBot="1">
      <c r="A47" s="55">
        <v>34</v>
      </c>
      <c r="B47" s="55" t="s">
        <v>24</v>
      </c>
      <c r="C47" s="53"/>
      <c r="D47" s="53"/>
      <c r="E47" s="48">
        <f>D47-C47</f>
        <v>0</v>
      </c>
      <c r="F47" s="50"/>
      <c r="G47" s="50"/>
      <c r="H47" s="50"/>
      <c r="I47" s="17"/>
    </row>
    <row r="48" spans="1:9" s="45" customFormat="1" ht="20.25" customHeight="1">
      <c r="A48" s="55">
        <v>35</v>
      </c>
      <c r="B48" s="55" t="s">
        <v>42</v>
      </c>
      <c r="C48" s="53">
        <v>3000</v>
      </c>
      <c r="D48" s="53">
        <f>'[1]банк свод'!$E$37</f>
        <v>0</v>
      </c>
      <c r="E48" s="48">
        <f>D48-C48</f>
        <v>-3000</v>
      </c>
      <c r="F48" s="50"/>
      <c r="H48" s="50"/>
      <c r="I48" s="17"/>
    </row>
    <row r="49" spans="1:9" s="45" customFormat="1" ht="20.25" customHeight="1">
      <c r="A49" s="55">
        <v>36</v>
      </c>
      <c r="B49" s="55"/>
      <c r="C49" s="53"/>
      <c r="D49" s="53"/>
      <c r="E49" s="53"/>
      <c r="F49" s="50"/>
      <c r="H49" s="50"/>
      <c r="I49" s="17"/>
    </row>
    <row r="50" spans="1:9" s="45" customFormat="1" ht="20.25" customHeight="1">
      <c r="A50" s="55">
        <v>37</v>
      </c>
      <c r="B50" s="55"/>
      <c r="C50" s="53"/>
      <c r="D50" s="53"/>
      <c r="E50" s="53"/>
      <c r="F50" s="50"/>
      <c r="H50" s="50"/>
      <c r="I50" s="17"/>
    </row>
    <row r="51" spans="1:9" s="45" customFormat="1" ht="20.25" customHeight="1">
      <c r="A51" s="55">
        <v>38</v>
      </c>
      <c r="B51" s="55"/>
      <c r="C51" s="53"/>
      <c r="D51" s="53"/>
      <c r="E51" s="53"/>
      <c r="F51" s="50"/>
      <c r="G51" s="50"/>
      <c r="H51" s="50"/>
      <c r="I51" s="17"/>
    </row>
    <row r="52" spans="1:9" s="45" customFormat="1" ht="20.25" customHeight="1">
      <c r="A52" s="55"/>
      <c r="B52" s="55"/>
      <c r="C52" s="53"/>
      <c r="D52" s="53"/>
      <c r="E52" s="53"/>
      <c r="F52" s="50"/>
      <c r="G52" s="50"/>
      <c r="H52" s="50"/>
      <c r="I52" s="17"/>
    </row>
    <row r="53" spans="1:9" s="45" customFormat="1" ht="20.25" customHeight="1">
      <c r="A53" s="55"/>
      <c r="B53" s="55"/>
      <c r="C53" s="53"/>
      <c r="D53" s="53"/>
      <c r="E53" s="53"/>
      <c r="F53" s="50"/>
      <c r="G53" s="50"/>
      <c r="H53" s="50"/>
      <c r="I53" s="17"/>
    </row>
    <row r="54" spans="1:13" ht="19.5" thickBot="1">
      <c r="A54" s="13"/>
      <c r="B54" s="13"/>
      <c r="C54" s="13"/>
      <c r="D54" s="13"/>
      <c r="E54" s="13"/>
      <c r="F54" s="16"/>
      <c r="G54" s="16"/>
      <c r="H54" s="50"/>
      <c r="I54" s="16"/>
      <c r="J54" s="16"/>
      <c r="K54" s="16"/>
      <c r="L54" s="16"/>
      <c r="M54" s="16"/>
    </row>
    <row r="55" spans="1:13" s="10" customFormat="1" ht="19.5" customHeight="1" thickBot="1">
      <c r="A55" s="85"/>
      <c r="B55" s="57" t="s">
        <v>2</v>
      </c>
      <c r="C55" s="58">
        <f>SUM(C46:C54)</f>
        <v>5500</v>
      </c>
      <c r="D55" s="58">
        <f>SUM(D46:D54)</f>
        <v>0</v>
      </c>
      <c r="E55" s="58">
        <f>SUM(E46:E54)</f>
        <v>-5500</v>
      </c>
      <c r="F55" s="59"/>
      <c r="G55" s="59"/>
      <c r="H55" s="50"/>
      <c r="I55" s="17"/>
      <c r="J55" s="45"/>
      <c r="K55" s="45"/>
      <c r="L55" s="45"/>
      <c r="M55" s="45"/>
    </row>
    <row r="56" spans="1:13" s="10" customFormat="1" ht="19.5" customHeight="1" thickBot="1">
      <c r="A56" s="56"/>
      <c r="B56" s="64" t="s">
        <v>11</v>
      </c>
      <c r="C56" s="65">
        <f>C14+C16+C35+C45+C55</f>
        <v>230619.58586</v>
      </c>
      <c r="D56" s="65">
        <f>D14+D16+D35+D45+D55</f>
        <v>187146.30000000002</v>
      </c>
      <c r="E56" s="65">
        <f>E14+E16+E35+E45+E55</f>
        <v>-43473.28585999998</v>
      </c>
      <c r="F56" s="59"/>
      <c r="G56" s="59"/>
      <c r="H56" s="50"/>
      <c r="I56" s="17"/>
      <c r="J56" s="45"/>
      <c r="K56" s="45"/>
      <c r="L56" s="45"/>
      <c r="M56" s="45"/>
    </row>
    <row r="57" spans="1:13" ht="19.5" customHeight="1" thickBot="1">
      <c r="A57" s="21">
        <v>39</v>
      </c>
      <c r="B57" s="20" t="s">
        <v>47</v>
      </c>
      <c r="C57" s="18"/>
      <c r="D57" s="22"/>
      <c r="E57" s="19"/>
      <c r="F57" s="11"/>
      <c r="G57" s="17"/>
      <c r="H57" s="17"/>
      <c r="I57" s="16"/>
      <c r="J57" s="16"/>
      <c r="K57" s="16"/>
      <c r="L57" s="16"/>
      <c r="M57" s="16"/>
    </row>
    <row r="58" spans="1:8" ht="19.5" customHeight="1" thickBot="1">
      <c r="A58" s="23"/>
      <c r="B58" s="24" t="s">
        <v>92</v>
      </c>
      <c r="C58" s="25"/>
      <c r="D58" s="26">
        <f>C56-D56</f>
        <v>43473.285859999974</v>
      </c>
      <c r="E58" s="27"/>
      <c r="F58" s="11"/>
      <c r="G58" s="17"/>
      <c r="H58" s="11"/>
    </row>
    <row r="59" spans="1:13" ht="19.5" customHeight="1">
      <c r="A59" s="10"/>
      <c r="B59" s="10"/>
      <c r="C59" s="11"/>
      <c r="D59" s="11"/>
      <c r="E59" s="11"/>
      <c r="G59" s="17"/>
      <c r="H59" s="17"/>
      <c r="I59" s="16"/>
      <c r="J59" s="16"/>
      <c r="K59" s="16"/>
      <c r="L59" s="16"/>
      <c r="M59" s="16"/>
    </row>
    <row r="60" ht="15">
      <c r="D60" s="9"/>
    </row>
  </sheetData>
  <sheetProtection/>
  <mergeCells count="3">
    <mergeCell ref="B1:E1"/>
    <mergeCell ref="A2:E2"/>
    <mergeCell ref="C3:D3"/>
  </mergeCells>
  <printOptions/>
  <pageMargins left="0.3937007874015748" right="0.1968503937007874" top="0.5905511811023623" bottom="0" header="0" footer="0"/>
  <pageSetup horizontalDpi="600" verticalDpi="600" orientation="portrait" paperSize="9" scale="64" r:id="rId3"/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2016-02-05T06:05:51Z</cp:lastPrinted>
  <dcterms:created xsi:type="dcterms:W3CDTF">1996-10-08T23:32:33Z</dcterms:created>
  <dcterms:modified xsi:type="dcterms:W3CDTF">2016-08-14T17:33:09Z</dcterms:modified>
  <cp:category/>
  <cp:version/>
  <cp:contentType/>
  <cp:contentStatus/>
</cp:coreProperties>
</file>