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40" windowWidth="9720" windowHeight="5700" activeTab="0"/>
  </bookViews>
  <sheets>
    <sheet name="эконом.показатели" sheetId="1" r:id="rId1"/>
    <sheet name="содержание" sheetId="2" r:id="rId2"/>
  </sheets>
  <externalReferences>
    <externalReference r:id="rId5"/>
  </externalReferences>
  <definedNames>
    <definedName name="_xlnm.Print_Area" localSheetId="1">'содержание'!$A$1:$E$60</definedName>
  </definedNames>
  <calcPr fullCalcOnLoad="1"/>
</workbook>
</file>

<file path=xl/comments2.xml><?xml version="1.0" encoding="utf-8"?>
<comments xmlns="http://schemas.openxmlformats.org/spreadsheetml/2006/main">
  <authors>
    <author>Anonym Anthony</author>
  </authors>
  <commentList>
    <comment ref="C46" authorId="0">
      <text>
        <r>
          <rPr>
            <b/>
            <sz val="9"/>
            <rFont val="Tahoma"/>
            <family val="2"/>
          </rPr>
          <t>Anonym Anthony:</t>
        </r>
        <r>
          <rPr>
            <sz val="9"/>
            <rFont val="Tahoma"/>
            <family val="2"/>
          </rPr>
          <t xml:space="preserve">
план на год 25000
</t>
        </r>
      </text>
    </comment>
  </commentList>
</comments>
</file>

<file path=xl/sharedStrings.xml><?xml version="1.0" encoding="utf-8"?>
<sst xmlns="http://schemas.openxmlformats.org/spreadsheetml/2006/main" count="110" uniqueCount="103">
  <si>
    <t>№</t>
  </si>
  <si>
    <t>Содержание</t>
  </si>
  <si>
    <t>Итого</t>
  </si>
  <si>
    <t>Наименование затрат</t>
  </si>
  <si>
    <t>ФАКТ</t>
  </si>
  <si>
    <t>Оплата труда</t>
  </si>
  <si>
    <t>Страховые взносы</t>
  </si>
  <si>
    <t>Отчисления в пенсионный фонд</t>
  </si>
  <si>
    <t>Услуги ГЦРКП (начисление кварплаты)</t>
  </si>
  <si>
    <t>Услуги банка</t>
  </si>
  <si>
    <t>Услуги по содержанию сайта</t>
  </si>
  <si>
    <t>Итого расходы по содержанию</t>
  </si>
  <si>
    <t>Разница               +перерасход                       -экономия</t>
  </si>
  <si>
    <t>Налоги от хозяйственной деятельности УСНО</t>
  </si>
  <si>
    <t>Услуги связи</t>
  </si>
  <si>
    <t>Услуги ГЦРКП (паспортно-учетные)</t>
  </si>
  <si>
    <t>Услуги по технич. обслуживанию узла учета тепловой энергии</t>
  </si>
  <si>
    <t>Услуги нотариуса</t>
  </si>
  <si>
    <t>Услуги по электронной сдаче бух.отчетности</t>
  </si>
  <si>
    <t xml:space="preserve">Услуги юридические </t>
  </si>
  <si>
    <t>Услуги почтовые</t>
  </si>
  <si>
    <t>Госпошлина</t>
  </si>
  <si>
    <t>Услуги дератизации</t>
  </si>
  <si>
    <t>Очистка крыши</t>
  </si>
  <si>
    <t>Уборка(снос) и подстрижка деревьев,кустов</t>
  </si>
  <si>
    <t>Плановые начисления</t>
  </si>
  <si>
    <t>квартал</t>
  </si>
  <si>
    <t>Жилые</t>
  </si>
  <si>
    <t>Нежилые</t>
  </si>
  <si>
    <t>Расшифровка затран по статье "Содержание"</t>
  </si>
  <si>
    <t>Канцелярские товары</t>
  </si>
  <si>
    <t>Транспортные расходы ( проезд)</t>
  </si>
  <si>
    <t>Сотовая связь</t>
  </si>
  <si>
    <t>Расходные материалы оргтехники</t>
  </si>
  <si>
    <t>Хозяйственные расходы дома</t>
  </si>
  <si>
    <t>Хозяйственные расходы общие (офис, мастерская)</t>
  </si>
  <si>
    <t>Инвентарь и инструмент общий ТСЖ</t>
  </si>
  <si>
    <t>Инвентарь и инструмент дома (дворник, техничка)</t>
  </si>
  <si>
    <t>Прочие хозяйственные расходы</t>
  </si>
  <si>
    <t>Услуги метрологии</t>
  </si>
  <si>
    <t>Услуги по аренде и содержанию помещений</t>
  </si>
  <si>
    <t>Представительские расходы на поздравления ( поздравления, ……….. )</t>
  </si>
  <si>
    <t>Очистка проездов</t>
  </si>
  <si>
    <t>Прочие расходы по услугам ( тех.обслуживание шлагбаума и др.)</t>
  </si>
  <si>
    <t>Прочие выплаты</t>
  </si>
  <si>
    <t>Услуги по обновлению и сопровождению програмного обеспечения 1 с</t>
  </si>
  <si>
    <t>Услуги по Агентским договорам (Жилкомцентр)</t>
  </si>
  <si>
    <t>Пособие по уходу за ребенком</t>
  </si>
  <si>
    <t>Наименование</t>
  </si>
  <si>
    <t>Начислено РКЦ</t>
  </si>
  <si>
    <t>Оплата жителями/ нежилых помещений</t>
  </si>
  <si>
    <t>Разница между начислением и оплатой                     (+долг,                               - переплата)</t>
  </si>
  <si>
    <t>Фактические затраты по дому</t>
  </si>
  <si>
    <t>Разница между затратами и оплатой                  (+ перерасход                     -экономия) кол.6-4</t>
  </si>
  <si>
    <t>Содержание жилья</t>
  </si>
  <si>
    <t>Возмещение ФСС</t>
  </si>
  <si>
    <t>Текущее содержание</t>
  </si>
  <si>
    <t>Кап.ремонт</t>
  </si>
  <si>
    <t>Кап. Ремонт общего имущества</t>
  </si>
  <si>
    <t>Ремонт жилья</t>
  </si>
  <si>
    <t>Холодная вода</t>
  </si>
  <si>
    <t>Водоотведение</t>
  </si>
  <si>
    <t>Горячая вода</t>
  </si>
  <si>
    <t>ГВС повыш.к/т</t>
  </si>
  <si>
    <t>Отопление (повых.к/т)</t>
  </si>
  <si>
    <t>Вывоз мусора</t>
  </si>
  <si>
    <t>Обслуживание домофона</t>
  </si>
  <si>
    <t>Электроэнергия ОДН</t>
  </si>
  <si>
    <t>Обслуживание лифтов</t>
  </si>
  <si>
    <t>Содержание гаражи</t>
  </si>
  <si>
    <t>Электроэнергия гаражи</t>
  </si>
  <si>
    <t>Спец.счет кап.ремонт</t>
  </si>
  <si>
    <t>Доходы от нежилых помещений</t>
  </si>
  <si>
    <t>Е-лайт-телек.(500) К,50,56,62</t>
  </si>
  <si>
    <t>Всего</t>
  </si>
  <si>
    <t xml:space="preserve"> ул. КИРОВА 56</t>
  </si>
  <si>
    <t>Алехина (1944,95) К,56</t>
  </si>
  <si>
    <t>Дудаева (750) К,56</t>
  </si>
  <si>
    <t>Комтест (5100) К,56</t>
  </si>
  <si>
    <t>АйманиБанк (4280) К,56</t>
  </si>
  <si>
    <t>Воронин (3524,76) К,56</t>
  </si>
  <si>
    <t>Мартынов (12000) К,56</t>
  </si>
  <si>
    <t>ТТК ТрансТелеком (500) К,56</t>
  </si>
  <si>
    <t>кол.2+6-4</t>
  </si>
  <si>
    <t>Комп.выпад.доходов (хол.вода,водоотвод</t>
  </si>
  <si>
    <t>Приложение к экономическим показателям за год 2016 г</t>
  </si>
  <si>
    <t>Остаток на 01.04.2016г</t>
  </si>
  <si>
    <t>БКС(3031,61) К,56</t>
  </si>
  <si>
    <t>Центра (100) К50,54,56,60</t>
  </si>
  <si>
    <t>ПЛАН с 2015г</t>
  </si>
  <si>
    <t>Сиб сети (300) К50,64,56,62</t>
  </si>
  <si>
    <t>МТС  (300) К,50,54,56,62</t>
  </si>
  <si>
    <t>РЦТК (300) К,56,62</t>
  </si>
  <si>
    <t>Экономические показатели за  2 кв.2016 года</t>
  </si>
  <si>
    <t xml:space="preserve">Сальдо на 01.04.2016  (+долг,                                    -переплата)           </t>
  </si>
  <si>
    <t xml:space="preserve">Сальдо  на  01.07.2016 (+долг,                                 - переплата) кол.2+3-4    </t>
  </si>
  <si>
    <t>Остаток на 01.07.2016г</t>
  </si>
  <si>
    <t>Вывоз и утилизация КГО</t>
  </si>
  <si>
    <t xml:space="preserve">                                       УЛ.  КИРОВА 56 -2 кв. 2016г</t>
  </si>
  <si>
    <t>Результат за 2 кв.2016г</t>
  </si>
  <si>
    <t>4553,14 спецодежда</t>
  </si>
  <si>
    <t>Вывоз ТКО</t>
  </si>
  <si>
    <t>Результаты 2 кв.2016г.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</si>
</sst>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61"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5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26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4" fontId="12" fillId="0" borderId="13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4" xfId="0" applyNumberFormat="1" applyFont="1" applyBorder="1" applyAlignment="1">
      <alignment/>
    </xf>
    <xf numFmtId="0" fontId="10" fillId="32" borderId="12" xfId="0" applyFont="1" applyFill="1" applyBorder="1" applyAlignment="1">
      <alignment/>
    </xf>
    <xf numFmtId="0" fontId="12" fillId="32" borderId="11" xfId="0" applyFont="1" applyFill="1" applyBorder="1" applyAlignment="1">
      <alignment/>
    </xf>
    <xf numFmtId="4" fontId="10" fillId="32" borderId="11" xfId="0" applyNumberFormat="1" applyFont="1" applyFill="1" applyBorder="1" applyAlignment="1">
      <alignment/>
    </xf>
    <xf numFmtId="4" fontId="12" fillId="32" borderId="12" xfId="0" applyNumberFormat="1" applyFont="1" applyFill="1" applyBorder="1" applyAlignment="1">
      <alignment/>
    </xf>
    <xf numFmtId="4" fontId="10" fillId="32" borderId="14" xfId="0" applyNumberFormat="1" applyFont="1" applyFill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12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4" fontId="12" fillId="0" borderId="18" xfId="0" applyNumberFormat="1" applyFont="1" applyBorder="1" applyAlignment="1">
      <alignment horizontal="center"/>
    </xf>
    <xf numFmtId="4" fontId="12" fillId="0" borderId="19" xfId="0" applyNumberFormat="1" applyFont="1" applyBorder="1" applyAlignment="1">
      <alignment horizontal="center"/>
    </xf>
    <xf numFmtId="4" fontId="12" fillId="0" borderId="20" xfId="0" applyNumberFormat="1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4" fontId="12" fillId="0" borderId="22" xfId="0" applyNumberFormat="1" applyFont="1" applyBorder="1" applyAlignment="1">
      <alignment/>
    </xf>
    <xf numFmtId="4" fontId="12" fillId="0" borderId="24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4" fontId="12" fillId="0" borderId="27" xfId="0" applyNumberFormat="1" applyFont="1" applyBorder="1" applyAlignment="1">
      <alignment/>
    </xf>
    <xf numFmtId="4" fontId="12" fillId="0" borderId="28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0" fillId="33" borderId="12" xfId="0" applyFont="1" applyFill="1" applyBorder="1" applyAlignment="1">
      <alignment/>
    </xf>
    <xf numFmtId="0" fontId="12" fillId="33" borderId="29" xfId="0" applyFont="1" applyFill="1" applyBorder="1" applyAlignment="1">
      <alignment horizontal="right"/>
    </xf>
    <xf numFmtId="4" fontId="12" fillId="33" borderId="30" xfId="0" applyNumberFormat="1" applyFont="1" applyFill="1" applyBorder="1" applyAlignment="1">
      <alignment/>
    </xf>
    <xf numFmtId="4" fontId="12" fillId="33" borderId="0" xfId="0" applyNumberFormat="1" applyFont="1" applyFill="1" applyBorder="1" applyAlignment="1">
      <alignment/>
    </xf>
    <xf numFmtId="0" fontId="12" fillId="0" borderId="31" xfId="0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30" xfId="0" applyNumberFormat="1" applyFont="1" applyBorder="1" applyAlignment="1">
      <alignment/>
    </xf>
    <xf numFmtId="0" fontId="12" fillId="33" borderId="12" xfId="0" applyFont="1" applyFill="1" applyBorder="1" applyAlignment="1">
      <alignment/>
    </xf>
    <xf numFmtId="0" fontId="12" fillId="33" borderId="13" xfId="0" applyFont="1" applyFill="1" applyBorder="1" applyAlignment="1">
      <alignment horizontal="right"/>
    </xf>
    <xf numFmtId="4" fontId="12" fillId="33" borderId="12" xfId="0" applyNumberFormat="1" applyFont="1" applyFill="1" applyBorder="1" applyAlignment="1">
      <alignment/>
    </xf>
    <xf numFmtId="0" fontId="12" fillId="0" borderId="32" xfId="0" applyFont="1" applyBorder="1" applyAlignment="1">
      <alignment/>
    </xf>
    <xf numFmtId="4" fontId="12" fillId="0" borderId="32" xfId="0" applyNumberFormat="1" applyFont="1" applyBorder="1" applyAlignment="1">
      <alignment/>
    </xf>
    <xf numFmtId="4" fontId="12" fillId="0" borderId="25" xfId="0" applyNumberFormat="1" applyFont="1" applyBorder="1" applyAlignment="1">
      <alignment/>
    </xf>
    <xf numFmtId="0" fontId="12" fillId="0" borderId="28" xfId="0" applyFont="1" applyBorder="1" applyAlignment="1">
      <alignment/>
    </xf>
    <xf numFmtId="4" fontId="12" fillId="0" borderId="33" xfId="0" applyNumberFormat="1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0" fontId="10" fillId="33" borderId="15" xfId="0" applyFont="1" applyFill="1" applyBorder="1" applyAlignment="1">
      <alignment/>
    </xf>
    <xf numFmtId="4" fontId="12" fillId="33" borderId="15" xfId="0" applyNumberFormat="1" applyFont="1" applyFill="1" applyBorder="1" applyAlignment="1">
      <alignment/>
    </xf>
    <xf numFmtId="0" fontId="12" fillId="0" borderId="35" xfId="0" applyFont="1" applyBorder="1" applyAlignment="1">
      <alignment horizontal="left" wrapText="1"/>
    </xf>
    <xf numFmtId="0" fontId="12" fillId="0" borderId="36" xfId="0" applyFont="1" applyBorder="1" applyAlignment="1">
      <alignment horizontal="left" wrapText="1"/>
    </xf>
    <xf numFmtId="4" fontId="58" fillId="0" borderId="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37" xfId="0" applyFont="1" applyBorder="1" applyAlignment="1">
      <alignment horizontal="left" wrapText="1"/>
    </xf>
    <xf numFmtId="0" fontId="10" fillId="33" borderId="30" xfId="0" applyFont="1" applyFill="1" applyBorder="1" applyAlignment="1">
      <alignment/>
    </xf>
    <xf numFmtId="0" fontId="12" fillId="33" borderId="31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38" xfId="0" applyFont="1" applyBorder="1" applyAlignment="1">
      <alignment/>
    </xf>
    <xf numFmtId="0" fontId="13" fillId="0" borderId="39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8" xfId="0" applyFont="1" applyFill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4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8" xfId="0" applyFont="1" applyBorder="1" applyAlignment="1">
      <alignment/>
    </xf>
    <xf numFmtId="4" fontId="12" fillId="34" borderId="38" xfId="0" applyNumberFormat="1" applyFont="1" applyFill="1" applyBorder="1" applyAlignment="1">
      <alignment/>
    </xf>
    <xf numFmtId="4" fontId="12" fillId="0" borderId="38" xfId="0" applyNumberFormat="1" applyFont="1" applyFill="1" applyBorder="1" applyAlignment="1">
      <alignment/>
    </xf>
    <xf numFmtId="4" fontId="12" fillId="0" borderId="38" xfId="0" applyNumberFormat="1" applyFont="1" applyBorder="1" applyAlignment="1">
      <alignment/>
    </xf>
    <xf numFmtId="4" fontId="13" fillId="0" borderId="38" xfId="0" applyNumberFormat="1" applyFont="1" applyBorder="1" applyAlignment="1">
      <alignment/>
    </xf>
    <xf numFmtId="4" fontId="13" fillId="34" borderId="38" xfId="0" applyNumberFormat="1" applyFont="1" applyFill="1" applyBorder="1" applyAlignment="1">
      <alignment/>
    </xf>
    <xf numFmtId="0" fontId="12" fillId="34" borderId="38" xfId="0" applyFont="1" applyFill="1" applyBorder="1" applyAlignment="1">
      <alignment/>
    </xf>
    <xf numFmtId="0" fontId="12" fillId="0" borderId="41" xfId="0" applyFont="1" applyBorder="1" applyAlignment="1">
      <alignment/>
    </xf>
    <xf numFmtId="0" fontId="13" fillId="6" borderId="42" xfId="0" applyFont="1" applyFill="1" applyBorder="1" applyAlignment="1">
      <alignment/>
    </xf>
    <xf numFmtId="0" fontId="12" fillId="6" borderId="43" xfId="0" applyFont="1" applyFill="1" applyBorder="1" applyAlignment="1">
      <alignment horizontal="left"/>
    </xf>
    <xf numFmtId="4" fontId="12" fillId="6" borderId="44" xfId="0" applyNumberFormat="1" applyFont="1" applyFill="1" applyBorder="1" applyAlignment="1">
      <alignment horizontal="right"/>
    </xf>
    <xf numFmtId="0" fontId="16" fillId="0" borderId="42" xfId="0" applyFont="1" applyBorder="1" applyAlignment="1">
      <alignment/>
    </xf>
    <xf numFmtId="0" fontId="13" fillId="0" borderId="13" xfId="0" applyFont="1" applyBorder="1" applyAlignment="1">
      <alignment/>
    </xf>
    <xf numFmtId="0" fontId="16" fillId="0" borderId="45" xfId="0" applyFont="1" applyBorder="1" applyAlignment="1">
      <alignment/>
    </xf>
    <xf numFmtId="4" fontId="12" fillId="0" borderId="46" xfId="0" applyNumberFormat="1" applyFont="1" applyBorder="1" applyAlignment="1">
      <alignment/>
    </xf>
    <xf numFmtId="0" fontId="16" fillId="0" borderId="0" xfId="0" applyFont="1" applyAlignment="1">
      <alignment/>
    </xf>
    <xf numFmtId="0" fontId="13" fillId="0" borderId="40" xfId="0" applyFont="1" applyBorder="1" applyAlignment="1">
      <alignment/>
    </xf>
    <xf numFmtId="0" fontId="12" fillId="0" borderId="47" xfId="0" applyFont="1" applyFill="1" applyBorder="1" applyAlignment="1">
      <alignment horizontal="left" wrapText="1"/>
    </xf>
    <xf numFmtId="4" fontId="13" fillId="0" borderId="39" xfId="0" applyNumberFormat="1" applyFont="1" applyBorder="1" applyAlignment="1">
      <alignment/>
    </xf>
    <xf numFmtId="4" fontId="13" fillId="0" borderId="48" xfId="0" applyNumberFormat="1" applyFont="1" applyBorder="1" applyAlignment="1">
      <alignment/>
    </xf>
    <xf numFmtId="0" fontId="13" fillId="0" borderId="17" xfId="0" applyFont="1" applyBorder="1" applyAlignment="1">
      <alignment/>
    </xf>
    <xf numFmtId="4" fontId="13" fillId="0" borderId="38" xfId="0" applyNumberFormat="1" applyFont="1" applyFill="1" applyBorder="1" applyAlignment="1">
      <alignment/>
    </xf>
    <xf numFmtId="4" fontId="13" fillId="34" borderId="49" xfId="0" applyNumberFormat="1" applyFont="1" applyFill="1" applyBorder="1" applyAlignment="1">
      <alignment/>
    </xf>
    <xf numFmtId="0" fontId="16" fillId="0" borderId="38" xfId="0" applyFont="1" applyFill="1" applyBorder="1" applyAlignment="1">
      <alignment/>
    </xf>
    <xf numFmtId="4" fontId="13" fillId="0" borderId="47" xfId="0" applyNumberFormat="1" applyFont="1" applyFill="1" applyBorder="1" applyAlignment="1">
      <alignment/>
    </xf>
    <xf numFmtId="0" fontId="16" fillId="0" borderId="47" xfId="0" applyFont="1" applyFill="1" applyBorder="1" applyAlignment="1">
      <alignment/>
    </xf>
    <xf numFmtId="0" fontId="13" fillId="33" borderId="42" xfId="0" applyFont="1" applyFill="1" applyBorder="1" applyAlignment="1">
      <alignment/>
    </xf>
    <xf numFmtId="0" fontId="13" fillId="33" borderId="45" xfId="0" applyFont="1" applyFill="1" applyBorder="1" applyAlignment="1">
      <alignment wrapText="1"/>
    </xf>
    <xf numFmtId="4" fontId="13" fillId="33" borderId="45" xfId="0" applyNumberFormat="1" applyFont="1" applyFill="1" applyBorder="1" applyAlignment="1">
      <alignment wrapText="1"/>
    </xf>
    <xf numFmtId="0" fontId="16" fillId="35" borderId="42" xfId="0" applyFont="1" applyFill="1" applyBorder="1" applyAlignment="1">
      <alignment/>
    </xf>
    <xf numFmtId="0" fontId="13" fillId="35" borderId="45" xfId="0" applyFont="1" applyFill="1" applyBorder="1" applyAlignment="1">
      <alignment/>
    </xf>
    <xf numFmtId="4" fontId="13" fillId="35" borderId="45" xfId="0" applyNumberFormat="1" applyFont="1" applyFill="1" applyBorder="1" applyAlignment="1">
      <alignment/>
    </xf>
    <xf numFmtId="0" fontId="16" fillId="0" borderId="0" xfId="0" applyFont="1" applyAlignment="1">
      <alignment wrapText="1"/>
    </xf>
    <xf numFmtId="4" fontId="16" fillId="0" borderId="0" xfId="0" applyNumberFormat="1" applyFont="1" applyAlignment="1">
      <alignment/>
    </xf>
    <xf numFmtId="4" fontId="13" fillId="0" borderId="0" xfId="0" applyNumberFormat="1" applyFont="1" applyAlignment="1">
      <alignment horizontal="center"/>
    </xf>
    <xf numFmtId="0" fontId="16" fillId="34" borderId="0" xfId="0" applyFont="1" applyFill="1" applyAlignment="1">
      <alignment/>
    </xf>
    <xf numFmtId="0" fontId="13" fillId="34" borderId="0" xfId="0" applyFont="1" applyFill="1" applyAlignment="1">
      <alignment/>
    </xf>
    <xf numFmtId="4" fontId="13" fillId="34" borderId="0" xfId="0" applyNumberFormat="1" applyFont="1" applyFill="1" applyAlignment="1">
      <alignment horizontal="center"/>
    </xf>
    <xf numFmtId="0" fontId="59" fillId="34" borderId="0" xfId="0" applyFont="1" applyFill="1" applyAlignment="1">
      <alignment/>
    </xf>
    <xf numFmtId="4" fontId="16" fillId="34" borderId="0" xfId="0" applyNumberFormat="1" applyFont="1" applyFill="1" applyAlignment="1">
      <alignment/>
    </xf>
    <xf numFmtId="0" fontId="19" fillId="34" borderId="0" xfId="0" applyFont="1" applyFill="1" applyAlignment="1">
      <alignment/>
    </xf>
    <xf numFmtId="0" fontId="13" fillId="0" borderId="50" xfId="0" applyFont="1" applyBorder="1" applyAlignment="1">
      <alignment/>
    </xf>
    <xf numFmtId="4" fontId="16" fillId="0" borderId="47" xfId="0" applyNumberFormat="1" applyFont="1" applyBorder="1" applyAlignment="1">
      <alignment/>
    </xf>
    <xf numFmtId="4" fontId="13" fillId="0" borderId="39" xfId="0" applyNumberFormat="1" applyFont="1" applyFill="1" applyBorder="1" applyAlignment="1">
      <alignment/>
    </xf>
    <xf numFmtId="4" fontId="13" fillId="6" borderId="46" xfId="0" applyNumberFormat="1" applyFont="1" applyFill="1" applyBorder="1" applyAlignment="1">
      <alignment wrapText="1"/>
    </xf>
    <xf numFmtId="4" fontId="13" fillId="0" borderId="45" xfId="0" applyNumberFormat="1" applyFont="1" applyBorder="1" applyAlignment="1">
      <alignment/>
    </xf>
    <xf numFmtId="0" fontId="16" fillId="0" borderId="51" xfId="0" applyFont="1" applyBorder="1" applyAlignment="1">
      <alignment/>
    </xf>
    <xf numFmtId="0" fontId="13" fillId="0" borderId="52" xfId="0" applyFont="1" applyBorder="1" applyAlignment="1">
      <alignment/>
    </xf>
    <xf numFmtId="4" fontId="13" fillId="0" borderId="53" xfId="0" applyNumberFormat="1" applyFont="1" applyFill="1" applyBorder="1" applyAlignment="1">
      <alignment/>
    </xf>
    <xf numFmtId="0" fontId="16" fillId="0" borderId="53" xfId="0" applyFont="1" applyFill="1" applyBorder="1" applyAlignment="1">
      <alignment/>
    </xf>
    <xf numFmtId="0" fontId="16" fillId="0" borderId="54" xfId="0" applyFont="1" applyFill="1" applyBorder="1" applyAlignment="1">
      <alignment/>
    </xf>
    <xf numFmtId="4" fontId="13" fillId="33" borderId="51" xfId="0" applyNumberFormat="1" applyFont="1" applyFill="1" applyBorder="1" applyAlignment="1">
      <alignment wrapText="1"/>
    </xf>
    <xf numFmtId="4" fontId="13" fillId="6" borderId="44" xfId="0" applyNumberFormat="1" applyFont="1" applyFill="1" applyBorder="1" applyAlignment="1">
      <alignment horizontal="right"/>
    </xf>
    <xf numFmtId="0" fontId="13" fillId="0" borderId="12" xfId="0" applyFont="1" applyBorder="1" applyAlignment="1">
      <alignment/>
    </xf>
    <xf numFmtId="4" fontId="13" fillId="0" borderId="42" xfId="0" applyNumberFormat="1" applyFont="1" applyBorder="1" applyAlignment="1">
      <alignment/>
    </xf>
    <xf numFmtId="4" fontId="20" fillId="0" borderId="55" xfId="0" applyNumberFormat="1" applyFont="1" applyBorder="1" applyAlignment="1">
      <alignment horizontal="center"/>
    </xf>
    <xf numFmtId="4" fontId="20" fillId="0" borderId="56" xfId="0" applyNumberFormat="1" applyFont="1" applyBorder="1" applyAlignment="1">
      <alignment horizontal="center"/>
    </xf>
    <xf numFmtId="4" fontId="20" fillId="0" borderId="38" xfId="0" applyNumberFormat="1" applyFont="1" applyBorder="1" applyAlignment="1">
      <alignment horizontal="center"/>
    </xf>
    <xf numFmtId="4" fontId="20" fillId="0" borderId="49" xfId="0" applyNumberFormat="1" applyFont="1" applyBorder="1" applyAlignment="1">
      <alignment horizontal="center"/>
    </xf>
    <xf numFmtId="4" fontId="20" fillId="0" borderId="22" xfId="0" applyNumberFormat="1" applyFont="1" applyBorder="1" applyAlignment="1">
      <alignment/>
    </xf>
    <xf numFmtId="4" fontId="20" fillId="0" borderId="27" xfId="0" applyNumberFormat="1" applyFont="1" applyBorder="1" applyAlignment="1">
      <alignment/>
    </xf>
    <xf numFmtId="4" fontId="20" fillId="33" borderId="30" xfId="0" applyNumberFormat="1" applyFont="1" applyFill="1" applyBorder="1" applyAlignment="1">
      <alignment/>
    </xf>
    <xf numFmtId="4" fontId="20" fillId="33" borderId="12" xfId="0" applyNumberFormat="1" applyFont="1" applyFill="1" applyBorder="1" applyAlignment="1">
      <alignment/>
    </xf>
    <xf numFmtId="4" fontId="20" fillId="0" borderId="57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20" fillId="0" borderId="36" xfId="0" applyNumberFormat="1" applyFont="1" applyBorder="1" applyAlignment="1">
      <alignment/>
    </xf>
    <xf numFmtId="4" fontId="20" fillId="33" borderId="15" xfId="0" applyNumberFormat="1" applyFont="1" applyFill="1" applyBorder="1" applyAlignment="1">
      <alignment/>
    </xf>
    <xf numFmtId="49" fontId="17" fillId="0" borderId="58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8" fillId="0" borderId="58" xfId="0" applyFont="1" applyBorder="1" applyAlignment="1">
      <alignment horizontal="center"/>
    </xf>
    <xf numFmtId="0" fontId="4" fillId="0" borderId="32" xfId="0" applyFont="1" applyBorder="1" applyAlignment="1">
      <alignment horizontal="right"/>
    </xf>
    <xf numFmtId="0" fontId="9" fillId="0" borderId="59" xfId="0" applyFont="1" applyBorder="1" applyAlignment="1">
      <alignment horizontal="left"/>
    </xf>
    <xf numFmtId="0" fontId="9" fillId="0" borderId="60" xfId="0" applyFont="1" applyBorder="1" applyAlignment="1">
      <alignment horizontal="left"/>
    </xf>
    <xf numFmtId="0" fontId="9" fillId="0" borderId="61" xfId="0" applyFont="1" applyBorder="1" applyAlignment="1">
      <alignment horizontal="left"/>
    </xf>
    <xf numFmtId="0" fontId="12" fillId="0" borderId="62" xfId="0" applyFont="1" applyBorder="1" applyAlignment="1">
      <alignment horizontal="center"/>
    </xf>
    <xf numFmtId="0" fontId="12" fillId="0" borderId="6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%20&#1086;&#1090;&#1095;&#1077;&#1090;%20&#1088;&#1072;&#1089;&#1096;&#1080;&#1092;&#1088;&#1086;&#1074;&#1082;&#1080;%201&#1082;&#1074;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свод"/>
      <sheetName val="банк"/>
      <sheetName val="касса"/>
      <sheetName val="зарплата "/>
      <sheetName val="подотчет свод м"/>
      <sheetName val="подотчет"/>
      <sheetName val="приход К 50"/>
      <sheetName val="приход К 54"/>
      <sheetName val="приход К 56"/>
      <sheetName val="приход К 62"/>
      <sheetName val="тмц в наличии"/>
    </sheetNames>
    <sheetDataSet>
      <sheetData sheetId="0">
        <row r="7">
          <cell r="F7">
            <v>0</v>
          </cell>
        </row>
      </sheetData>
      <sheetData sheetId="8">
        <row r="23">
          <cell r="H23">
            <v>48178.65</v>
          </cell>
          <cell r="I23">
            <v>47631.72</v>
          </cell>
        </row>
        <row r="24">
          <cell r="H24">
            <v>5834.85</v>
          </cell>
        </row>
        <row r="25">
          <cell r="H25">
            <v>4387.9800000000005</v>
          </cell>
        </row>
        <row r="26">
          <cell r="H26">
            <v>15300</v>
          </cell>
        </row>
        <row r="27">
          <cell r="H27">
            <v>9094.83</v>
          </cell>
        </row>
        <row r="28">
          <cell r="H28">
            <v>12840</v>
          </cell>
        </row>
        <row r="29">
          <cell r="H29">
            <v>8436.33</v>
          </cell>
        </row>
        <row r="37">
          <cell r="H37">
            <v>900</v>
          </cell>
        </row>
        <row r="38">
          <cell r="H38">
            <v>100</v>
          </cell>
        </row>
        <row r="39">
          <cell r="H39">
            <v>900</v>
          </cell>
        </row>
        <row r="40">
          <cell r="H40">
            <v>600</v>
          </cell>
        </row>
        <row r="41">
          <cell r="H41">
            <v>1500</v>
          </cell>
        </row>
        <row r="42">
          <cell r="H42">
            <v>1500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70" zoomScaleNormal="70" zoomScalePageLayoutView="0" workbookViewId="0" topLeftCell="A25">
      <selection activeCell="H48" sqref="H48"/>
    </sheetView>
  </sheetViews>
  <sheetFormatPr defaultColWidth="9.140625" defaultRowHeight="12.75"/>
  <cols>
    <col min="1" max="1" width="5.00390625" style="85" customWidth="1"/>
    <col min="2" max="2" width="48.8515625" style="85" customWidth="1"/>
    <col min="3" max="10" width="23.421875" style="85" customWidth="1"/>
    <col min="11" max="11" width="23.28125" style="85" customWidth="1"/>
    <col min="12" max="16384" width="9.140625" style="85" customWidth="1"/>
  </cols>
  <sheetData>
    <row r="1" spans="1:10" ht="30.75" customHeight="1">
      <c r="A1" s="162" t="s">
        <v>75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23.25" thickBot="1">
      <c r="A2" s="164" t="s">
        <v>93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s="84" customFormat="1" ht="104.25" customHeight="1">
      <c r="A3" s="88" t="s">
        <v>0</v>
      </c>
      <c r="B3" s="89" t="s">
        <v>48</v>
      </c>
      <c r="C3" s="90" t="s">
        <v>94</v>
      </c>
      <c r="D3" s="91" t="s">
        <v>49</v>
      </c>
      <c r="E3" s="91" t="s">
        <v>50</v>
      </c>
      <c r="F3" s="91" t="s">
        <v>51</v>
      </c>
      <c r="G3" s="90" t="s">
        <v>52</v>
      </c>
      <c r="H3" s="91" t="s">
        <v>53</v>
      </c>
      <c r="I3" s="91" t="s">
        <v>83</v>
      </c>
      <c r="J3" s="90" t="s">
        <v>95</v>
      </c>
    </row>
    <row r="4" spans="1:10" s="84" customFormat="1" ht="18.75">
      <c r="A4" s="92"/>
      <c r="B4" s="89">
        <v>1</v>
      </c>
      <c r="C4" s="91">
        <v>2</v>
      </c>
      <c r="D4" s="91">
        <v>3</v>
      </c>
      <c r="E4" s="89">
        <v>4</v>
      </c>
      <c r="F4" s="91">
        <v>5</v>
      </c>
      <c r="G4" s="91">
        <v>6</v>
      </c>
      <c r="H4" s="89">
        <v>7</v>
      </c>
      <c r="I4" s="89">
        <v>8</v>
      </c>
      <c r="J4" s="91">
        <v>9</v>
      </c>
    </row>
    <row r="5" spans="1:10" s="84" customFormat="1" ht="18.75" customHeight="1">
      <c r="A5" s="93">
        <v>1</v>
      </c>
      <c r="B5" s="94" t="s">
        <v>54</v>
      </c>
      <c r="C5" s="95">
        <v>131317.70000000007</v>
      </c>
      <c r="D5" s="96">
        <v>189468.6</v>
      </c>
      <c r="E5" s="97">
        <v>174153.71</v>
      </c>
      <c r="F5" s="97">
        <f>D5-E5</f>
        <v>15314.890000000014</v>
      </c>
      <c r="G5" s="96">
        <v>270168.93</v>
      </c>
      <c r="H5" s="98">
        <f>G5-E5</f>
        <v>96015.22</v>
      </c>
      <c r="I5" s="98">
        <f>C5+G4:G5-E5</f>
        <v>227332.92000000007</v>
      </c>
      <c r="J5" s="99">
        <f>C5+D5-E5</f>
        <v>146632.59000000005</v>
      </c>
    </row>
    <row r="6" spans="1:10" s="84" customFormat="1" ht="18.75" customHeight="1">
      <c r="A6" s="93">
        <v>2</v>
      </c>
      <c r="B6" s="94" t="s">
        <v>55</v>
      </c>
      <c r="C6" s="95"/>
      <c r="D6" s="97"/>
      <c r="E6" s="97"/>
      <c r="F6" s="97"/>
      <c r="G6" s="98"/>
      <c r="H6" s="98">
        <f aca="true" t="shared" si="0" ref="H6:H22">G6-E6</f>
        <v>0</v>
      </c>
      <c r="I6" s="98">
        <f aca="true" t="shared" si="1" ref="I6:I22">C6+G5:G6-E6</f>
        <v>0</v>
      </c>
      <c r="J6" s="99"/>
    </row>
    <row r="7" spans="1:10" s="84" customFormat="1" ht="18.75" customHeight="1">
      <c r="A7" s="93">
        <v>3</v>
      </c>
      <c r="B7" s="94" t="s">
        <v>56</v>
      </c>
      <c r="C7" s="95">
        <v>14110.81</v>
      </c>
      <c r="D7" s="97"/>
      <c r="E7" s="97"/>
      <c r="F7" s="97">
        <f aca="true" t="shared" si="2" ref="F7:F22">D7-E7</f>
        <v>0</v>
      </c>
      <c r="G7" s="98"/>
      <c r="H7" s="98">
        <f t="shared" si="0"/>
        <v>0</v>
      </c>
      <c r="I7" s="98">
        <f t="shared" si="1"/>
        <v>14110.81</v>
      </c>
      <c r="J7" s="99">
        <f aca="true" t="shared" si="3" ref="J7:J24">C7+D7-E7</f>
        <v>14110.81</v>
      </c>
    </row>
    <row r="8" spans="1:10" s="84" customFormat="1" ht="18.75" customHeight="1">
      <c r="A8" s="93">
        <v>4</v>
      </c>
      <c r="B8" s="94" t="s">
        <v>57</v>
      </c>
      <c r="C8" s="95">
        <v>2548.3</v>
      </c>
      <c r="D8" s="97"/>
      <c r="E8" s="97"/>
      <c r="F8" s="97">
        <f t="shared" si="2"/>
        <v>0</v>
      </c>
      <c r="G8" s="98"/>
      <c r="H8" s="98">
        <f t="shared" si="0"/>
        <v>0</v>
      </c>
      <c r="I8" s="98">
        <f t="shared" si="1"/>
        <v>2548.3</v>
      </c>
      <c r="J8" s="99">
        <f t="shared" si="3"/>
        <v>2548.3</v>
      </c>
    </row>
    <row r="9" spans="1:10" s="84" customFormat="1" ht="18.75" customHeight="1">
      <c r="A9" s="93">
        <v>5</v>
      </c>
      <c r="B9" s="100" t="s">
        <v>58</v>
      </c>
      <c r="C9" s="95">
        <v>11557.66</v>
      </c>
      <c r="D9" s="97"/>
      <c r="E9" s="97"/>
      <c r="F9" s="97">
        <f t="shared" si="2"/>
        <v>0</v>
      </c>
      <c r="G9" s="98"/>
      <c r="H9" s="98">
        <f t="shared" si="0"/>
        <v>0</v>
      </c>
      <c r="I9" s="98">
        <f t="shared" si="1"/>
        <v>11557.66</v>
      </c>
      <c r="J9" s="99">
        <f t="shared" si="3"/>
        <v>11557.66</v>
      </c>
    </row>
    <row r="10" spans="1:10" s="84" customFormat="1" ht="18.75" customHeight="1">
      <c r="A10" s="93">
        <v>6</v>
      </c>
      <c r="B10" s="94" t="s">
        <v>59</v>
      </c>
      <c r="C10" s="95">
        <v>61113.67000000004</v>
      </c>
      <c r="D10" s="97">
        <v>73664.07</v>
      </c>
      <c r="E10" s="97">
        <v>68579.85</v>
      </c>
      <c r="F10" s="97">
        <f t="shared" si="2"/>
        <v>5084.220000000001</v>
      </c>
      <c r="G10" s="98">
        <v>173114.23</v>
      </c>
      <c r="H10" s="98">
        <f t="shared" si="0"/>
        <v>104534.38</v>
      </c>
      <c r="I10" s="98">
        <f t="shared" si="1"/>
        <v>165648.05000000005</v>
      </c>
      <c r="J10" s="99">
        <f t="shared" si="3"/>
        <v>66197.89000000004</v>
      </c>
    </row>
    <row r="11" spans="1:10" s="84" customFormat="1" ht="18.75" customHeight="1">
      <c r="A11" s="93">
        <v>7</v>
      </c>
      <c r="B11" s="94" t="s">
        <v>60</v>
      </c>
      <c r="C11" s="95">
        <v>0</v>
      </c>
      <c r="D11" s="97"/>
      <c r="E11" s="97"/>
      <c r="F11" s="97">
        <f t="shared" si="2"/>
        <v>0</v>
      </c>
      <c r="G11" s="98"/>
      <c r="H11" s="98">
        <f t="shared" si="0"/>
        <v>0</v>
      </c>
      <c r="I11" s="98">
        <f t="shared" si="1"/>
        <v>0</v>
      </c>
      <c r="J11" s="99">
        <f t="shared" si="3"/>
        <v>0</v>
      </c>
    </row>
    <row r="12" spans="1:10" s="84" customFormat="1" ht="18.75" customHeight="1">
      <c r="A12" s="93">
        <v>8</v>
      </c>
      <c r="B12" s="94" t="s">
        <v>61</v>
      </c>
      <c r="C12" s="95">
        <v>0</v>
      </c>
      <c r="D12" s="97"/>
      <c r="E12" s="97"/>
      <c r="F12" s="97">
        <f t="shared" si="2"/>
        <v>0</v>
      </c>
      <c r="G12" s="98"/>
      <c r="H12" s="98">
        <f t="shared" si="0"/>
        <v>0</v>
      </c>
      <c r="I12" s="98">
        <f t="shared" si="1"/>
        <v>0</v>
      </c>
      <c r="J12" s="99">
        <f t="shared" si="3"/>
        <v>0</v>
      </c>
    </row>
    <row r="13" spans="1:10" s="84" customFormat="1" ht="18.75" customHeight="1">
      <c r="A13" s="93">
        <v>9</v>
      </c>
      <c r="B13" s="94" t="s">
        <v>62</v>
      </c>
      <c r="C13" s="95">
        <v>17993.46</v>
      </c>
      <c r="D13" s="97"/>
      <c r="E13" s="97"/>
      <c r="F13" s="97">
        <f t="shared" si="2"/>
        <v>0</v>
      </c>
      <c r="G13" s="98"/>
      <c r="H13" s="98">
        <f t="shared" si="0"/>
        <v>0</v>
      </c>
      <c r="I13" s="98">
        <f t="shared" si="1"/>
        <v>17993.46</v>
      </c>
      <c r="J13" s="99">
        <f t="shared" si="3"/>
        <v>17993.46</v>
      </c>
    </row>
    <row r="14" spans="1:10" s="84" customFormat="1" ht="18.75" customHeight="1">
      <c r="A14" s="93">
        <v>10</v>
      </c>
      <c r="B14" s="94" t="s">
        <v>63</v>
      </c>
      <c r="C14" s="95">
        <v>3695.7199999999993</v>
      </c>
      <c r="D14" s="97">
        <v>4247.24</v>
      </c>
      <c r="E14" s="97">
        <v>3309.91</v>
      </c>
      <c r="F14" s="97">
        <f t="shared" si="2"/>
        <v>937.3299999999999</v>
      </c>
      <c r="G14" s="98"/>
      <c r="H14" s="98">
        <f t="shared" si="0"/>
        <v>-3309.91</v>
      </c>
      <c r="I14" s="98">
        <f t="shared" si="1"/>
        <v>385.8099999999995</v>
      </c>
      <c r="J14" s="99">
        <f t="shared" si="3"/>
        <v>4633.049999999999</v>
      </c>
    </row>
    <row r="15" spans="1:10" s="84" customFormat="1" ht="18.75" customHeight="1">
      <c r="A15" s="93">
        <v>11</v>
      </c>
      <c r="B15" s="94" t="s">
        <v>64</v>
      </c>
      <c r="C15" s="95">
        <v>24960.18</v>
      </c>
      <c r="D15" s="97"/>
      <c r="E15" s="97"/>
      <c r="F15" s="97">
        <f t="shared" si="2"/>
        <v>0</v>
      </c>
      <c r="G15" s="98"/>
      <c r="H15" s="98">
        <f t="shared" si="0"/>
        <v>0</v>
      </c>
      <c r="I15" s="98">
        <f t="shared" si="1"/>
        <v>24960.18</v>
      </c>
      <c r="J15" s="99">
        <f t="shared" si="3"/>
        <v>24960.18</v>
      </c>
    </row>
    <row r="16" spans="1:10" s="84" customFormat="1" ht="18.75" customHeight="1">
      <c r="A16" s="93">
        <v>12</v>
      </c>
      <c r="B16" s="94" t="s">
        <v>65</v>
      </c>
      <c r="C16" s="95">
        <v>15322.669999999998</v>
      </c>
      <c r="D16" s="97">
        <v>9161.12</v>
      </c>
      <c r="E16" s="97">
        <v>14157.78</v>
      </c>
      <c r="F16" s="97">
        <f t="shared" si="2"/>
        <v>-4996.66</v>
      </c>
      <c r="G16" s="98">
        <v>29163.02</v>
      </c>
      <c r="H16" s="98">
        <f t="shared" si="0"/>
        <v>15005.24</v>
      </c>
      <c r="I16" s="98">
        <f t="shared" si="1"/>
        <v>30327.910000000003</v>
      </c>
      <c r="J16" s="99">
        <f>C16+D16-E16</f>
        <v>10326.01</v>
      </c>
    </row>
    <row r="17" spans="1:10" s="84" customFormat="1" ht="18.75" customHeight="1">
      <c r="A17" s="93">
        <v>13</v>
      </c>
      <c r="B17" s="94" t="s">
        <v>101</v>
      </c>
      <c r="C17" s="95">
        <v>0</v>
      </c>
      <c r="D17" s="97">
        <v>11527.57</v>
      </c>
      <c r="E17" s="97">
        <v>4867.73</v>
      </c>
      <c r="F17" s="97">
        <f t="shared" si="2"/>
        <v>6659.84</v>
      </c>
      <c r="G17" s="98"/>
      <c r="H17" s="98">
        <f t="shared" si="0"/>
        <v>-4867.73</v>
      </c>
      <c r="I17" s="98">
        <f t="shared" si="1"/>
        <v>-4867.73</v>
      </c>
      <c r="J17" s="99">
        <f>C17+D17-E17</f>
        <v>6659.84</v>
      </c>
    </row>
    <row r="18" spans="1:10" s="84" customFormat="1" ht="18.75" customHeight="1">
      <c r="A18" s="93">
        <v>14</v>
      </c>
      <c r="B18" s="94" t="s">
        <v>66</v>
      </c>
      <c r="C18" s="95">
        <v>1288.3400000000001</v>
      </c>
      <c r="D18" s="97">
        <v>1633.35</v>
      </c>
      <c r="E18" s="97">
        <v>1500.66</v>
      </c>
      <c r="F18" s="97">
        <f t="shared" si="2"/>
        <v>132.68999999999983</v>
      </c>
      <c r="G18" s="98">
        <v>500</v>
      </c>
      <c r="H18" s="98">
        <f t="shared" si="0"/>
        <v>-1000.6600000000001</v>
      </c>
      <c r="I18" s="98">
        <f>C18+G16:G18-E18</f>
        <v>287.68000000000006</v>
      </c>
      <c r="J18" s="99">
        <f t="shared" si="3"/>
        <v>1421.03</v>
      </c>
    </row>
    <row r="19" spans="1:10" s="84" customFormat="1" ht="18.75" customHeight="1">
      <c r="A19" s="93">
        <v>15</v>
      </c>
      <c r="B19" s="94" t="s">
        <v>67</v>
      </c>
      <c r="C19" s="95">
        <v>8299.720000000001</v>
      </c>
      <c r="D19" s="97">
        <v>10616.16</v>
      </c>
      <c r="E19" s="97">
        <v>9859.56</v>
      </c>
      <c r="F19" s="97">
        <f t="shared" si="2"/>
        <v>756.6000000000004</v>
      </c>
      <c r="G19" s="98">
        <v>12326.73</v>
      </c>
      <c r="H19" s="98">
        <f t="shared" si="0"/>
        <v>2467.17</v>
      </c>
      <c r="I19" s="98">
        <f t="shared" si="1"/>
        <v>10766.890000000001</v>
      </c>
      <c r="J19" s="99">
        <f t="shared" si="3"/>
        <v>9056.320000000002</v>
      </c>
    </row>
    <row r="20" spans="1:10" s="84" customFormat="1" ht="18.75" customHeight="1">
      <c r="A20" s="93">
        <v>16</v>
      </c>
      <c r="B20" s="94" t="s">
        <v>68</v>
      </c>
      <c r="C20" s="95">
        <v>0</v>
      </c>
      <c r="D20" s="97"/>
      <c r="E20" s="97"/>
      <c r="F20" s="97">
        <f t="shared" si="2"/>
        <v>0</v>
      </c>
      <c r="G20" s="98"/>
      <c r="H20" s="98">
        <f t="shared" si="0"/>
        <v>0</v>
      </c>
      <c r="I20" s="98">
        <f t="shared" si="1"/>
        <v>0</v>
      </c>
      <c r="J20" s="99">
        <f t="shared" si="3"/>
        <v>0</v>
      </c>
    </row>
    <row r="21" spans="1:10" s="84" customFormat="1" ht="18.75" customHeight="1">
      <c r="A21" s="93">
        <v>17</v>
      </c>
      <c r="B21" s="94" t="s">
        <v>69</v>
      </c>
      <c r="C21" s="95">
        <v>0</v>
      </c>
      <c r="D21" s="97"/>
      <c r="E21" s="97"/>
      <c r="F21" s="97">
        <f t="shared" si="2"/>
        <v>0</v>
      </c>
      <c r="G21" s="98"/>
      <c r="H21" s="98">
        <f t="shared" si="0"/>
        <v>0</v>
      </c>
      <c r="I21" s="98">
        <f t="shared" si="1"/>
        <v>0</v>
      </c>
      <c r="J21" s="99">
        <f t="shared" si="3"/>
        <v>0</v>
      </c>
    </row>
    <row r="22" spans="1:10" s="84" customFormat="1" ht="18.75" customHeight="1" thickBot="1">
      <c r="A22" s="101">
        <v>18</v>
      </c>
      <c r="B22" s="94" t="s">
        <v>70</v>
      </c>
      <c r="C22" s="97">
        <v>0</v>
      </c>
      <c r="D22" s="97"/>
      <c r="E22" s="97"/>
      <c r="F22" s="97">
        <f t="shared" si="2"/>
        <v>0</v>
      </c>
      <c r="G22" s="98"/>
      <c r="H22" s="98">
        <f t="shared" si="0"/>
        <v>0</v>
      </c>
      <c r="I22" s="98">
        <f t="shared" si="1"/>
        <v>0</v>
      </c>
      <c r="J22" s="99">
        <f t="shared" si="3"/>
        <v>0</v>
      </c>
    </row>
    <row r="23" spans="1:10" s="84" customFormat="1" ht="18.75" customHeight="1" thickBot="1">
      <c r="A23" s="102"/>
      <c r="B23" s="103" t="s">
        <v>2</v>
      </c>
      <c r="C23" s="104">
        <f>SUM(C5:C22)</f>
        <v>292208.2300000001</v>
      </c>
      <c r="D23" s="104">
        <f aca="true" t="shared" si="4" ref="D23:J23">SUM(D5:D22)</f>
        <v>300318.11</v>
      </c>
      <c r="E23" s="104">
        <f t="shared" si="4"/>
        <v>276429.19999999995</v>
      </c>
      <c r="F23" s="104">
        <f t="shared" si="4"/>
        <v>23888.910000000018</v>
      </c>
      <c r="G23" s="104">
        <f t="shared" si="4"/>
        <v>485272.91000000003</v>
      </c>
      <c r="H23" s="104">
        <f t="shared" si="4"/>
        <v>208843.71</v>
      </c>
      <c r="I23" s="104">
        <f>SUM(I5:I22)</f>
        <v>501051.9400000001</v>
      </c>
      <c r="J23" s="146">
        <f t="shared" si="4"/>
        <v>316097.14000000013</v>
      </c>
    </row>
    <row r="24" spans="1:10" s="109" customFormat="1" ht="18.75" customHeight="1" thickBot="1">
      <c r="A24" s="105"/>
      <c r="B24" s="106" t="s">
        <v>71</v>
      </c>
      <c r="C24" s="147">
        <v>38612.69</v>
      </c>
      <c r="D24" s="148">
        <f>'[1]приход К 56'!$H$23</f>
        <v>48178.65</v>
      </c>
      <c r="E24" s="139">
        <f>'[1]приход К 56'!$I$23</f>
        <v>47631.72</v>
      </c>
      <c r="F24" s="108"/>
      <c r="G24" s="105"/>
      <c r="H24" s="107"/>
      <c r="I24" s="140"/>
      <c r="J24" s="99">
        <f t="shared" si="3"/>
        <v>39159.619999999995</v>
      </c>
    </row>
    <row r="25" spans="1:10" ht="18.75">
      <c r="A25" s="110"/>
      <c r="B25" s="111" t="s">
        <v>72</v>
      </c>
      <c r="C25" s="87"/>
      <c r="D25" s="112"/>
      <c r="E25" s="112"/>
      <c r="F25" s="112"/>
      <c r="G25" s="112"/>
      <c r="H25" s="87"/>
      <c r="I25" s="141"/>
      <c r="J25" s="113"/>
    </row>
    <row r="26" spans="1:10" ht="18.75">
      <c r="A26" s="114">
        <v>1</v>
      </c>
      <c r="B26" s="86" t="s">
        <v>76</v>
      </c>
      <c r="C26" s="98">
        <v>0</v>
      </c>
      <c r="D26" s="115">
        <f>'[1]приход К 56'!$H$24</f>
        <v>5834.85</v>
      </c>
      <c r="E26" s="115">
        <v>0</v>
      </c>
      <c r="F26" s="115">
        <f>D26-E26</f>
        <v>5834.85</v>
      </c>
      <c r="G26" s="115"/>
      <c r="H26" s="115"/>
      <c r="I26" s="142"/>
      <c r="J26" s="116">
        <f aca="true" t="shared" si="5" ref="J26:J40">C26+D26-E26</f>
        <v>5834.85</v>
      </c>
    </row>
    <row r="27" spans="1:10" ht="18.75">
      <c r="A27" s="114">
        <v>2</v>
      </c>
      <c r="B27" s="86" t="s">
        <v>77</v>
      </c>
      <c r="C27" s="98">
        <v>1462.6600000000017</v>
      </c>
      <c r="D27" s="115">
        <f>'[1]приход К 56'!$H$25</f>
        <v>4387.9800000000005</v>
      </c>
      <c r="E27" s="115">
        <v>5850.64</v>
      </c>
      <c r="F27" s="115">
        <f aca="true" t="shared" si="6" ref="F27:F40">D27-E27</f>
        <v>-1462.6599999999999</v>
      </c>
      <c r="G27" s="115"/>
      <c r="H27" s="115"/>
      <c r="I27" s="142"/>
      <c r="J27" s="116">
        <f t="shared" si="5"/>
        <v>0</v>
      </c>
    </row>
    <row r="28" spans="1:10" ht="18.75">
      <c r="A28" s="114">
        <v>3</v>
      </c>
      <c r="B28" s="86" t="s">
        <v>78</v>
      </c>
      <c r="C28" s="98">
        <v>5100</v>
      </c>
      <c r="D28" s="115">
        <f>'[1]приход К 56'!$H$26</f>
        <v>15300</v>
      </c>
      <c r="E28" s="115">
        <v>15300</v>
      </c>
      <c r="F28" s="115">
        <f t="shared" si="6"/>
        <v>0</v>
      </c>
      <c r="G28" s="115"/>
      <c r="H28" s="115"/>
      <c r="I28" s="142"/>
      <c r="J28" s="116">
        <f t="shared" si="5"/>
        <v>5100</v>
      </c>
    </row>
    <row r="29" spans="1:10" ht="18.75">
      <c r="A29" s="114">
        <v>4</v>
      </c>
      <c r="B29" s="86" t="s">
        <v>87</v>
      </c>
      <c r="C29" s="98">
        <v>3031.6100000000006</v>
      </c>
      <c r="D29" s="115">
        <f>'[1]приход К 56'!$H$27</f>
        <v>9094.83</v>
      </c>
      <c r="E29" s="115">
        <v>9094.83</v>
      </c>
      <c r="F29" s="115"/>
      <c r="G29" s="115"/>
      <c r="H29" s="115"/>
      <c r="I29" s="142"/>
      <c r="J29" s="116">
        <f t="shared" si="5"/>
        <v>3031.6100000000006</v>
      </c>
    </row>
    <row r="30" spans="1:10" ht="18.75">
      <c r="A30" s="114">
        <v>5</v>
      </c>
      <c r="B30" s="86" t="s">
        <v>79</v>
      </c>
      <c r="C30" s="98">
        <v>4280</v>
      </c>
      <c r="D30" s="115">
        <f>'[1]приход К 56'!$H$28</f>
        <v>12840</v>
      </c>
      <c r="E30" s="115">
        <v>8560</v>
      </c>
      <c r="F30" s="115"/>
      <c r="G30" s="115"/>
      <c r="H30" s="115"/>
      <c r="I30" s="142"/>
      <c r="J30" s="116">
        <f t="shared" si="5"/>
        <v>8560</v>
      </c>
    </row>
    <row r="31" spans="1:10" ht="18.75">
      <c r="A31" s="114">
        <v>6</v>
      </c>
      <c r="B31" s="86" t="s">
        <v>80</v>
      </c>
      <c r="C31" s="98">
        <v>2812.1099999999933</v>
      </c>
      <c r="D31" s="115">
        <f>'[1]приход К 56'!$H$29</f>
        <v>8436.33</v>
      </c>
      <c r="E31" s="115">
        <v>8436.33</v>
      </c>
      <c r="F31" s="115">
        <f t="shared" si="6"/>
        <v>0</v>
      </c>
      <c r="G31" s="115"/>
      <c r="H31" s="115"/>
      <c r="I31" s="142"/>
      <c r="J31" s="116">
        <f t="shared" si="5"/>
        <v>2812.1099999999933</v>
      </c>
    </row>
    <row r="32" spans="1:10" ht="18.75">
      <c r="A32" s="114">
        <v>7</v>
      </c>
      <c r="B32" s="86" t="s">
        <v>81</v>
      </c>
      <c r="C32" s="98">
        <v>0</v>
      </c>
      <c r="D32" s="115">
        <v>36000</v>
      </c>
      <c r="E32" s="115">
        <v>36000</v>
      </c>
      <c r="F32" s="115">
        <f t="shared" si="6"/>
        <v>0</v>
      </c>
      <c r="G32" s="115"/>
      <c r="H32" s="115"/>
      <c r="I32" s="142"/>
      <c r="J32" s="116">
        <f t="shared" si="5"/>
        <v>0</v>
      </c>
    </row>
    <row r="33" spans="1:10" ht="18.75">
      <c r="A33" s="114">
        <v>8</v>
      </c>
      <c r="B33" s="86"/>
      <c r="C33" s="98"/>
      <c r="D33" s="115"/>
      <c r="E33" s="115"/>
      <c r="F33" s="115"/>
      <c r="G33" s="115"/>
      <c r="H33" s="115"/>
      <c r="I33" s="142"/>
      <c r="J33" s="116">
        <f t="shared" si="5"/>
        <v>0</v>
      </c>
    </row>
    <row r="34" spans="1:10" ht="18.75">
      <c r="A34" s="114">
        <v>9</v>
      </c>
      <c r="B34" s="86" t="s">
        <v>90</v>
      </c>
      <c r="C34" s="98">
        <v>-100</v>
      </c>
      <c r="D34" s="115">
        <f>'[1]приход К 56'!$H$37</f>
        <v>900</v>
      </c>
      <c r="E34" s="115">
        <v>0</v>
      </c>
      <c r="F34" s="115">
        <f t="shared" si="6"/>
        <v>900</v>
      </c>
      <c r="G34" s="115"/>
      <c r="H34" s="115"/>
      <c r="I34" s="142"/>
      <c r="J34" s="116">
        <f t="shared" si="5"/>
        <v>800</v>
      </c>
    </row>
    <row r="35" spans="1:10" ht="18.75">
      <c r="A35" s="114">
        <v>10</v>
      </c>
      <c r="B35" s="86" t="s">
        <v>88</v>
      </c>
      <c r="C35" s="98">
        <v>225</v>
      </c>
      <c r="D35" s="115">
        <f>'[1]приход К 56'!$H$38</f>
        <v>100</v>
      </c>
      <c r="E35" s="115"/>
      <c r="F35" s="115">
        <f t="shared" si="6"/>
        <v>100</v>
      </c>
      <c r="G35" s="115"/>
      <c r="H35" s="115"/>
      <c r="I35" s="142"/>
      <c r="J35" s="116">
        <f t="shared" si="5"/>
        <v>325</v>
      </c>
    </row>
    <row r="36" spans="1:10" ht="18.75">
      <c r="A36" s="114">
        <v>11</v>
      </c>
      <c r="B36" s="86" t="s">
        <v>91</v>
      </c>
      <c r="C36" s="98">
        <v>0</v>
      </c>
      <c r="D36" s="115">
        <f>'[1]приход К 56'!$H$39</f>
        <v>900</v>
      </c>
      <c r="E36" s="115">
        <v>0</v>
      </c>
      <c r="F36" s="115">
        <f t="shared" si="6"/>
        <v>900</v>
      </c>
      <c r="G36" s="115"/>
      <c r="H36" s="115"/>
      <c r="I36" s="142"/>
      <c r="J36" s="116">
        <f t="shared" si="5"/>
        <v>900</v>
      </c>
    </row>
    <row r="37" spans="1:10" ht="18.75">
      <c r="A37" s="114">
        <v>12</v>
      </c>
      <c r="B37" s="86" t="s">
        <v>92</v>
      </c>
      <c r="C37" s="98">
        <v>4800</v>
      </c>
      <c r="D37" s="115">
        <f>'[1]приход К 56'!$H$40</f>
        <v>600</v>
      </c>
      <c r="E37" s="115">
        <v>0</v>
      </c>
      <c r="F37" s="115">
        <f t="shared" si="6"/>
        <v>600</v>
      </c>
      <c r="G37" s="117"/>
      <c r="H37" s="117"/>
      <c r="I37" s="143"/>
      <c r="J37" s="116">
        <f t="shared" si="5"/>
        <v>5400</v>
      </c>
    </row>
    <row r="38" spans="1:10" ht="18.75">
      <c r="A38" s="114">
        <v>13</v>
      </c>
      <c r="B38" s="86" t="s">
        <v>82</v>
      </c>
      <c r="C38" s="98">
        <v>2500</v>
      </c>
      <c r="D38" s="115">
        <f>'[1]приход К 56'!$H$41</f>
        <v>1500</v>
      </c>
      <c r="E38" s="115">
        <v>0</v>
      </c>
      <c r="F38" s="115">
        <f t="shared" si="6"/>
        <v>1500</v>
      </c>
      <c r="G38" s="117"/>
      <c r="H38" s="117"/>
      <c r="I38" s="143"/>
      <c r="J38" s="116">
        <f t="shared" si="5"/>
        <v>4000</v>
      </c>
    </row>
    <row r="39" spans="1:10" ht="18.75">
      <c r="A39" s="114">
        <v>14</v>
      </c>
      <c r="B39" s="86" t="s">
        <v>73</v>
      </c>
      <c r="C39" s="98">
        <v>500</v>
      </c>
      <c r="D39" s="115">
        <f>'[1]приход К 56'!$H$42</f>
        <v>1500</v>
      </c>
      <c r="E39" s="115">
        <v>1500</v>
      </c>
      <c r="F39" s="115">
        <f t="shared" si="6"/>
        <v>0</v>
      </c>
      <c r="G39" s="117"/>
      <c r="H39" s="117"/>
      <c r="I39" s="143"/>
      <c r="J39" s="116">
        <f t="shared" si="5"/>
        <v>500</v>
      </c>
    </row>
    <row r="40" spans="1:10" ht="19.5" thickBot="1">
      <c r="A40" s="114">
        <v>15</v>
      </c>
      <c r="B40" s="135" t="s">
        <v>84</v>
      </c>
      <c r="C40" s="136"/>
      <c r="D40" s="118"/>
      <c r="E40" s="118"/>
      <c r="F40" s="137">
        <f t="shared" si="6"/>
        <v>0</v>
      </c>
      <c r="G40" s="119"/>
      <c r="H40" s="119"/>
      <c r="I40" s="144"/>
      <c r="J40" s="116">
        <f t="shared" si="5"/>
        <v>0</v>
      </c>
    </row>
    <row r="41" spans="1:10" ht="19.5" thickBot="1">
      <c r="A41" s="120"/>
      <c r="B41" s="121" t="s">
        <v>2</v>
      </c>
      <c r="C41" s="122">
        <f>SUM(C26:C40)</f>
        <v>24611.379999999997</v>
      </c>
      <c r="D41" s="122">
        <f aca="true" t="shared" si="7" ref="D41:J41">SUM(D26:D40)</f>
        <v>97393.99</v>
      </c>
      <c r="E41" s="122">
        <f t="shared" si="7"/>
        <v>84741.8</v>
      </c>
      <c r="F41" s="122">
        <f t="shared" si="7"/>
        <v>8372.19</v>
      </c>
      <c r="G41" s="122">
        <f t="shared" si="7"/>
        <v>0</v>
      </c>
      <c r="H41" s="122">
        <f t="shared" si="7"/>
        <v>0</v>
      </c>
      <c r="I41" s="145"/>
      <c r="J41" s="138">
        <f t="shared" si="7"/>
        <v>37263.56999999999</v>
      </c>
    </row>
    <row r="42" spans="1:10" ht="19.5" thickBot="1">
      <c r="A42" s="123"/>
      <c r="B42" s="124" t="s">
        <v>74</v>
      </c>
      <c r="C42" s="125">
        <f>C23+C41</f>
        <v>316819.6100000001</v>
      </c>
      <c r="D42" s="125">
        <f aca="true" t="shared" si="8" ref="D42:J42">D23+D41</f>
        <v>397712.1</v>
      </c>
      <c r="E42" s="125">
        <f t="shared" si="8"/>
        <v>361170.99999999994</v>
      </c>
      <c r="F42" s="125">
        <f t="shared" si="8"/>
        <v>32261.10000000002</v>
      </c>
      <c r="G42" s="125">
        <f t="shared" si="8"/>
        <v>485272.91000000003</v>
      </c>
      <c r="H42" s="125">
        <f t="shared" si="8"/>
        <v>208843.71</v>
      </c>
      <c r="I42" s="125">
        <f>I23+I41</f>
        <v>501051.9400000001</v>
      </c>
      <c r="J42" s="125">
        <f t="shared" si="8"/>
        <v>353360.71000000014</v>
      </c>
    </row>
    <row r="43" spans="1:10" ht="18.75">
      <c r="A43" s="109"/>
      <c r="B43" s="126"/>
      <c r="C43" s="126"/>
      <c r="D43" s="109"/>
      <c r="E43" s="127"/>
      <c r="F43" s="109"/>
      <c r="G43" s="127"/>
      <c r="H43" s="109"/>
      <c r="I43" s="109"/>
      <c r="J43" s="127"/>
    </row>
    <row r="44" spans="1:10" ht="18.75">
      <c r="A44" s="109"/>
      <c r="B44" s="83" t="s">
        <v>86</v>
      </c>
      <c r="C44" s="128">
        <v>642532.47</v>
      </c>
      <c r="D44" s="83"/>
      <c r="E44" s="109"/>
      <c r="F44" s="109"/>
      <c r="G44" s="127"/>
      <c r="H44" s="109"/>
      <c r="I44" s="109"/>
      <c r="J44" s="109"/>
    </row>
    <row r="45" spans="1:10" ht="18.75">
      <c r="A45" s="129"/>
      <c r="B45" s="130" t="s">
        <v>102</v>
      </c>
      <c r="C45" s="131">
        <f>E42-G42</f>
        <v>-124101.91000000009</v>
      </c>
      <c r="D45" s="132"/>
      <c r="E45" s="133"/>
      <c r="F45" s="133"/>
      <c r="G45" s="133"/>
      <c r="H45" s="134"/>
      <c r="I45" s="134"/>
      <c r="J45" s="129"/>
    </row>
    <row r="46" spans="1:10" ht="18.75">
      <c r="A46" s="109"/>
      <c r="B46" s="83" t="s">
        <v>96</v>
      </c>
      <c r="C46" s="128">
        <f>C44+C45</f>
        <v>518430.5599999999</v>
      </c>
      <c r="D46" s="83"/>
      <c r="E46" s="109"/>
      <c r="F46" s="109"/>
      <c r="G46" s="127"/>
      <c r="H46" s="109"/>
      <c r="I46" s="109"/>
      <c r="J46" s="109"/>
    </row>
  </sheetData>
  <sheetProtection/>
  <mergeCells count="2">
    <mergeCell ref="A1:J1"/>
    <mergeCell ref="A2:J2"/>
  </mergeCells>
  <printOptions/>
  <pageMargins left="0.5118110236220472" right="0" top="0" bottom="0" header="0.31496062992125984" footer="0.31496062992125984"/>
  <pageSetup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60"/>
  <sheetViews>
    <sheetView zoomScale="75" zoomScaleNormal="75" zoomScalePageLayoutView="0" workbookViewId="0" topLeftCell="A40">
      <selection activeCell="D56" sqref="D56"/>
    </sheetView>
  </sheetViews>
  <sheetFormatPr defaultColWidth="9.140625" defaultRowHeight="12.75"/>
  <cols>
    <col min="1" max="1" width="4.57421875" style="1" customWidth="1"/>
    <col min="2" max="2" width="89.28125" style="1" customWidth="1"/>
    <col min="3" max="3" width="15.7109375" style="1" customWidth="1"/>
    <col min="4" max="4" width="17.8515625" style="1" customWidth="1"/>
    <col min="5" max="9" width="15.7109375" style="1" customWidth="1"/>
    <col min="10" max="10" width="11.421875" style="1" customWidth="1"/>
    <col min="11" max="11" width="11.140625" style="1" bestFit="1" customWidth="1"/>
    <col min="12" max="16384" width="9.140625" style="1" customWidth="1"/>
  </cols>
  <sheetData>
    <row r="1" spans="2:8" ht="20.25">
      <c r="B1" s="165" t="s">
        <v>85</v>
      </c>
      <c r="C1" s="165"/>
      <c r="D1" s="165"/>
      <c r="E1" s="165"/>
      <c r="F1" s="13"/>
      <c r="G1" s="13"/>
      <c r="H1" s="13"/>
    </row>
    <row r="2" spans="1:9" ht="30.75" thickBot="1">
      <c r="A2" s="166" t="s">
        <v>98</v>
      </c>
      <c r="B2" s="167"/>
      <c r="C2" s="167"/>
      <c r="D2" s="167"/>
      <c r="E2" s="168"/>
      <c r="F2" s="14"/>
      <c r="G2" s="14"/>
      <c r="H2" s="14"/>
      <c r="I2" s="2"/>
    </row>
    <row r="3" spans="1:9" s="4" customFormat="1" ht="21" thickBot="1">
      <c r="A3" s="27"/>
      <c r="B3" s="27" t="s">
        <v>1</v>
      </c>
      <c r="C3" s="169" t="s">
        <v>25</v>
      </c>
      <c r="D3" s="170"/>
      <c r="E3" s="28" t="s">
        <v>26</v>
      </c>
      <c r="F3" s="29"/>
      <c r="G3" s="29"/>
      <c r="H3" s="29"/>
      <c r="I3" s="3"/>
    </row>
    <row r="4" spans="1:9" s="6" customFormat="1" ht="20.25" thickBot="1">
      <c r="A4" s="30"/>
      <c r="B4" s="30"/>
      <c r="C4" s="31" t="s">
        <v>27</v>
      </c>
      <c r="D4" s="149">
        <v>758111</v>
      </c>
      <c r="E4" s="150">
        <f>D4/4</f>
        <v>189527.75</v>
      </c>
      <c r="F4" s="32"/>
      <c r="G4" s="32"/>
      <c r="H4" s="32"/>
      <c r="I4" s="5"/>
    </row>
    <row r="5" spans="1:9" s="6" customFormat="1" ht="20.25" thickBot="1">
      <c r="A5" s="30"/>
      <c r="B5" s="30"/>
      <c r="C5" s="33" t="s">
        <v>28</v>
      </c>
      <c r="D5" s="151">
        <v>400385.22</v>
      </c>
      <c r="E5" s="152">
        <f>D5/4</f>
        <v>100096.305</v>
      </c>
      <c r="F5" s="32"/>
      <c r="G5" s="32"/>
      <c r="H5" s="32"/>
      <c r="I5" s="5"/>
    </row>
    <row r="6" spans="1:9" s="6" customFormat="1" ht="20.25" thickBot="1">
      <c r="A6" s="32"/>
      <c r="B6" s="32"/>
      <c r="C6" s="34"/>
      <c r="D6" s="35">
        <f>SUM(D4:D5)</f>
        <v>1158496.22</v>
      </c>
      <c r="E6" s="36">
        <f>D6/4</f>
        <v>289624.055</v>
      </c>
      <c r="F6" s="32"/>
      <c r="G6" s="32"/>
      <c r="H6" s="32"/>
      <c r="I6" s="5"/>
    </row>
    <row r="7" spans="1:9" s="11" customFormat="1" ht="19.5" customHeight="1">
      <c r="A7" s="37"/>
      <c r="B7" s="37"/>
      <c r="C7" s="37"/>
      <c r="D7" s="49"/>
      <c r="E7" s="37"/>
      <c r="F7" s="37"/>
      <c r="G7" s="37"/>
      <c r="H7" s="37"/>
      <c r="I7" s="7"/>
    </row>
    <row r="8" spans="1:9" ht="19.5" customHeight="1" thickBot="1">
      <c r="A8" s="38"/>
      <c r="B8" s="39" t="s">
        <v>29</v>
      </c>
      <c r="C8" s="38"/>
      <c r="D8" s="38"/>
      <c r="E8" s="38"/>
      <c r="F8" s="38"/>
      <c r="G8" s="38"/>
      <c r="H8" s="38"/>
      <c r="I8" s="8"/>
    </row>
    <row r="9" spans="1:11" s="9" customFormat="1" ht="57.75" customHeight="1" thickBot="1">
      <c r="A9" s="27" t="s">
        <v>0</v>
      </c>
      <c r="B9" s="40" t="s">
        <v>3</v>
      </c>
      <c r="C9" s="28" t="s">
        <v>89</v>
      </c>
      <c r="D9" s="41" t="s">
        <v>4</v>
      </c>
      <c r="E9" s="42" t="s">
        <v>12</v>
      </c>
      <c r="F9" s="43"/>
      <c r="G9" s="43"/>
      <c r="H9" s="43"/>
      <c r="I9" s="44"/>
      <c r="J9" s="44"/>
      <c r="K9" s="44"/>
    </row>
    <row r="10" spans="1:11" s="9" customFormat="1" ht="19.5" customHeight="1" thickBot="1">
      <c r="A10" s="45">
        <v>1</v>
      </c>
      <c r="B10" s="46" t="s">
        <v>5</v>
      </c>
      <c r="C10" s="153">
        <v>161959.93</v>
      </c>
      <c r="D10" s="48">
        <v>181476.91</v>
      </c>
      <c r="E10" s="47">
        <f>D10-C10</f>
        <v>19516.98000000001</v>
      </c>
      <c r="F10" s="49"/>
      <c r="G10" s="49"/>
      <c r="H10" s="49"/>
      <c r="I10" s="16"/>
      <c r="J10" s="44"/>
      <c r="K10" s="44"/>
    </row>
    <row r="11" spans="1:11" s="9" customFormat="1" ht="19.5" customHeight="1" thickBot="1">
      <c r="A11" s="50">
        <v>2</v>
      </c>
      <c r="B11" s="51" t="s">
        <v>44</v>
      </c>
      <c r="C11" s="154"/>
      <c r="D11" s="53">
        <v>13389.04</v>
      </c>
      <c r="E11" s="47">
        <f>D11-C11</f>
        <v>13389.04</v>
      </c>
      <c r="F11" s="49"/>
      <c r="G11" s="49"/>
      <c r="H11" s="49"/>
      <c r="I11" s="16"/>
      <c r="J11" s="44"/>
      <c r="K11" s="44"/>
    </row>
    <row r="12" spans="1:11" s="9" customFormat="1" ht="19.5" customHeight="1" thickBot="1">
      <c r="A12" s="54">
        <v>3</v>
      </c>
      <c r="B12" s="51" t="s">
        <v>6</v>
      </c>
      <c r="C12" s="154">
        <f>C10*0.2/100</f>
        <v>323.91986</v>
      </c>
      <c r="D12" s="53">
        <v>362.95</v>
      </c>
      <c r="E12" s="47">
        <f>D12-C12</f>
        <v>39.03013999999996</v>
      </c>
      <c r="F12" s="49"/>
      <c r="G12" s="49"/>
      <c r="H12" s="49"/>
      <c r="I12" s="16"/>
      <c r="J12" s="44"/>
      <c r="K12" s="44"/>
    </row>
    <row r="13" spans="1:11" s="9" customFormat="1" ht="19.5" customHeight="1" thickBot="1">
      <c r="A13" s="54">
        <v>4</v>
      </c>
      <c r="B13" s="51" t="s">
        <v>7</v>
      </c>
      <c r="C13" s="154">
        <f>C10*20/100</f>
        <v>32391.985999999997</v>
      </c>
      <c r="D13" s="53">
        <v>38973.19</v>
      </c>
      <c r="E13" s="47">
        <f>D13-C13</f>
        <v>6581.204000000005</v>
      </c>
      <c r="F13" s="49"/>
      <c r="G13" s="49"/>
      <c r="H13" s="49"/>
      <c r="I13" s="16"/>
      <c r="J13" s="44"/>
      <c r="K13" s="44"/>
    </row>
    <row r="14" spans="1:11" s="9" customFormat="1" ht="19.5" customHeight="1" thickBot="1">
      <c r="A14" s="55"/>
      <c r="B14" s="56" t="s">
        <v>2</v>
      </c>
      <c r="C14" s="155">
        <f>SUM(C10:C13)</f>
        <v>194675.83586</v>
      </c>
      <c r="D14" s="57">
        <f>SUM(D10:D13)</f>
        <v>234202.09000000003</v>
      </c>
      <c r="E14" s="57">
        <f>SUM(E10:E13)</f>
        <v>39526.25414000002</v>
      </c>
      <c r="F14" s="58"/>
      <c r="G14" s="58"/>
      <c r="H14" s="49"/>
      <c r="I14" s="16"/>
      <c r="J14" s="44"/>
      <c r="K14" s="44"/>
    </row>
    <row r="15" spans="1:11" s="9" customFormat="1" ht="19.5" customHeight="1" thickBot="1">
      <c r="A15" s="59">
        <v>5</v>
      </c>
      <c r="B15" s="60" t="s">
        <v>13</v>
      </c>
      <c r="C15" s="153">
        <v>3750</v>
      </c>
      <c r="D15" s="48">
        <f>'[1]банк свод'!$F$7</f>
        <v>0</v>
      </c>
      <c r="E15" s="61">
        <f>D15:D16-C15</f>
        <v>-3750</v>
      </c>
      <c r="F15" s="49"/>
      <c r="G15" s="49"/>
      <c r="H15" s="49"/>
      <c r="I15" s="16"/>
      <c r="J15" s="44"/>
      <c r="K15" s="44"/>
    </row>
    <row r="16" spans="1:11" s="9" customFormat="1" ht="19.5" customHeight="1" thickBot="1">
      <c r="A16" s="62"/>
      <c r="B16" s="63" t="s">
        <v>2</v>
      </c>
      <c r="C16" s="156">
        <f>SUM(C15)</f>
        <v>3750</v>
      </c>
      <c r="D16" s="64">
        <f>SUM(D15)</f>
        <v>0</v>
      </c>
      <c r="E16" s="64">
        <f>SUM(E15)</f>
        <v>-3750</v>
      </c>
      <c r="F16" s="58"/>
      <c r="G16" s="58"/>
      <c r="H16" s="49"/>
      <c r="I16" s="16"/>
      <c r="J16" s="44"/>
      <c r="K16" s="44"/>
    </row>
    <row r="17" spans="1:11" s="9" customFormat="1" ht="19.5" customHeight="1">
      <c r="A17" s="50">
        <v>6</v>
      </c>
      <c r="B17" s="65" t="s">
        <v>15</v>
      </c>
      <c r="C17" s="153">
        <v>3250</v>
      </c>
      <c r="D17" s="66">
        <v>3471.38</v>
      </c>
      <c r="E17" s="67">
        <f>D17-C17</f>
        <v>221.3800000000001</v>
      </c>
      <c r="F17" s="49"/>
      <c r="G17" s="49"/>
      <c r="H17" s="49"/>
      <c r="I17" s="16"/>
      <c r="J17" s="44"/>
      <c r="K17" s="44"/>
    </row>
    <row r="18" spans="1:11" s="9" customFormat="1" ht="19.5" customHeight="1">
      <c r="A18" s="54">
        <v>7</v>
      </c>
      <c r="B18" s="68" t="s">
        <v>8</v>
      </c>
      <c r="C18" s="154">
        <v>3750</v>
      </c>
      <c r="D18" s="53">
        <v>3741.36</v>
      </c>
      <c r="E18" s="67">
        <f aca="true" t="shared" si="0" ref="E18:E33">D18-C18</f>
        <v>-8.639999999999873</v>
      </c>
      <c r="F18" s="49"/>
      <c r="G18" s="49"/>
      <c r="H18" s="49"/>
      <c r="I18" s="16"/>
      <c r="J18" s="44"/>
      <c r="K18" s="44"/>
    </row>
    <row r="19" spans="1:11" s="9" customFormat="1" ht="19.5" customHeight="1">
      <c r="A19" s="50">
        <v>8</v>
      </c>
      <c r="B19" s="68" t="s">
        <v>9</v>
      </c>
      <c r="C19" s="154">
        <v>1250</v>
      </c>
      <c r="D19" s="53">
        <v>2517.62</v>
      </c>
      <c r="E19" s="67">
        <f t="shared" si="0"/>
        <v>1267.62</v>
      </c>
      <c r="F19" s="49"/>
      <c r="G19" s="49"/>
      <c r="H19" s="49"/>
      <c r="I19" s="16"/>
      <c r="J19" s="44"/>
      <c r="K19" s="44"/>
    </row>
    <row r="20" spans="1:11" s="9" customFormat="1" ht="19.5" customHeight="1">
      <c r="A20" s="54">
        <v>9</v>
      </c>
      <c r="B20" s="68" t="s">
        <v>46</v>
      </c>
      <c r="C20" s="154">
        <v>250</v>
      </c>
      <c r="D20" s="53">
        <v>909.66</v>
      </c>
      <c r="E20" s="67">
        <f t="shared" si="0"/>
        <v>659.66</v>
      </c>
      <c r="F20" s="49"/>
      <c r="G20" s="49"/>
      <c r="H20" s="49"/>
      <c r="I20" s="16"/>
      <c r="J20" s="44"/>
      <c r="K20" s="44"/>
    </row>
    <row r="21" spans="1:11" s="9" customFormat="1" ht="19.5" customHeight="1">
      <c r="A21" s="50">
        <v>10</v>
      </c>
      <c r="B21" s="68" t="s">
        <v>16</v>
      </c>
      <c r="C21" s="154">
        <v>4500</v>
      </c>
      <c r="D21" s="53">
        <v>4500</v>
      </c>
      <c r="E21" s="67">
        <f t="shared" si="0"/>
        <v>0</v>
      </c>
      <c r="F21" s="49"/>
      <c r="G21" s="49"/>
      <c r="H21" s="49"/>
      <c r="I21" s="16"/>
      <c r="J21" s="44"/>
      <c r="K21" s="44"/>
    </row>
    <row r="22" spans="1:11" s="9" customFormat="1" ht="19.5" customHeight="1">
      <c r="A22" s="54">
        <v>11</v>
      </c>
      <c r="B22" s="68" t="s">
        <v>39</v>
      </c>
      <c r="C22" s="154"/>
      <c r="D22" s="53"/>
      <c r="E22" s="67">
        <f t="shared" si="0"/>
        <v>0</v>
      </c>
      <c r="F22" s="49"/>
      <c r="G22" s="49"/>
      <c r="H22" s="49"/>
      <c r="I22" s="16"/>
      <c r="J22" s="44"/>
      <c r="K22" s="44"/>
    </row>
    <row r="23" spans="1:11" s="9" customFormat="1" ht="19.5" customHeight="1">
      <c r="A23" s="50">
        <v>12</v>
      </c>
      <c r="B23" s="68" t="s">
        <v>45</v>
      </c>
      <c r="C23" s="154">
        <v>125</v>
      </c>
      <c r="D23" s="53"/>
      <c r="E23" s="67">
        <f t="shared" si="0"/>
        <v>-125</v>
      </c>
      <c r="F23" s="49"/>
      <c r="G23" s="49"/>
      <c r="H23" s="49"/>
      <c r="I23" s="16"/>
      <c r="J23" s="44"/>
      <c r="K23" s="44"/>
    </row>
    <row r="24" spans="1:11" s="9" customFormat="1" ht="19.5" customHeight="1">
      <c r="A24" s="54">
        <v>13</v>
      </c>
      <c r="B24" s="68" t="s">
        <v>17</v>
      </c>
      <c r="C24" s="154">
        <v>125</v>
      </c>
      <c r="D24" s="53"/>
      <c r="E24" s="67">
        <f t="shared" si="0"/>
        <v>-125</v>
      </c>
      <c r="F24" s="49"/>
      <c r="G24" s="49"/>
      <c r="H24" s="49"/>
      <c r="I24" s="16"/>
      <c r="J24" s="44"/>
      <c r="K24" s="44"/>
    </row>
    <row r="25" spans="1:11" s="9" customFormat="1" ht="19.5" customHeight="1">
      <c r="A25" s="50">
        <v>14</v>
      </c>
      <c r="B25" s="68" t="s">
        <v>18</v>
      </c>
      <c r="C25" s="154">
        <v>187.5</v>
      </c>
      <c r="D25" s="53">
        <v>2376.96</v>
      </c>
      <c r="E25" s="67">
        <f t="shared" si="0"/>
        <v>2189.46</v>
      </c>
      <c r="F25" s="49"/>
      <c r="G25" s="49"/>
      <c r="H25" s="49"/>
      <c r="I25" s="16"/>
      <c r="J25" s="44"/>
      <c r="K25" s="44"/>
    </row>
    <row r="26" spans="1:11" s="9" customFormat="1" ht="19.5" customHeight="1">
      <c r="A26" s="54">
        <v>15</v>
      </c>
      <c r="B26" s="68" t="s">
        <v>10</v>
      </c>
      <c r="C26" s="154">
        <v>500</v>
      </c>
      <c r="D26" s="53"/>
      <c r="E26" s="67">
        <f t="shared" si="0"/>
        <v>-500</v>
      </c>
      <c r="F26" s="49"/>
      <c r="G26" s="49"/>
      <c r="H26" s="49"/>
      <c r="I26" s="16"/>
      <c r="J26" s="44"/>
      <c r="K26" s="44"/>
    </row>
    <row r="27" spans="1:11" s="9" customFormat="1" ht="19.5" customHeight="1">
      <c r="A27" s="50">
        <v>16</v>
      </c>
      <c r="B27" s="68" t="s">
        <v>19</v>
      </c>
      <c r="C27" s="157">
        <v>1250</v>
      </c>
      <c r="D27" s="69">
        <v>978.75</v>
      </c>
      <c r="E27" s="67">
        <f t="shared" si="0"/>
        <v>-271.25</v>
      </c>
      <c r="F27" s="49"/>
      <c r="G27" s="44"/>
      <c r="H27" s="49"/>
      <c r="I27" s="16"/>
      <c r="J27" s="44"/>
      <c r="K27" s="44"/>
    </row>
    <row r="28" spans="1:11" s="9" customFormat="1" ht="19.5" customHeight="1">
      <c r="A28" s="54">
        <v>17</v>
      </c>
      <c r="B28" s="68" t="s">
        <v>14</v>
      </c>
      <c r="C28" s="157">
        <v>750</v>
      </c>
      <c r="D28" s="69">
        <v>934.31</v>
      </c>
      <c r="E28" s="67">
        <f t="shared" si="0"/>
        <v>184.30999999999995</v>
      </c>
      <c r="F28" s="49"/>
      <c r="G28" s="49"/>
      <c r="H28" s="49"/>
      <c r="I28" s="16"/>
      <c r="J28" s="44"/>
      <c r="K28" s="44"/>
    </row>
    <row r="29" spans="1:11" s="9" customFormat="1" ht="19.5" customHeight="1">
      <c r="A29" s="50">
        <v>18</v>
      </c>
      <c r="B29" s="70" t="s">
        <v>20</v>
      </c>
      <c r="C29" s="157">
        <v>500</v>
      </c>
      <c r="D29" s="69">
        <v>143.46</v>
      </c>
      <c r="E29" s="67">
        <f t="shared" si="0"/>
        <v>-356.53999999999996</v>
      </c>
      <c r="F29" s="49"/>
      <c r="G29" s="49"/>
      <c r="H29" s="49"/>
      <c r="I29" s="16"/>
      <c r="J29" s="44"/>
      <c r="K29" s="44"/>
    </row>
    <row r="30" spans="1:11" s="9" customFormat="1" ht="19.5" customHeight="1">
      <c r="A30" s="54">
        <v>19</v>
      </c>
      <c r="B30" s="70" t="s">
        <v>40</v>
      </c>
      <c r="C30" s="157"/>
      <c r="D30" s="69"/>
      <c r="E30" s="67">
        <f t="shared" si="0"/>
        <v>0</v>
      </c>
      <c r="F30" s="49"/>
      <c r="G30" s="49"/>
      <c r="H30" s="49"/>
      <c r="I30" s="16"/>
      <c r="J30" s="44"/>
      <c r="K30" s="44"/>
    </row>
    <row r="31" spans="1:11" s="9" customFormat="1" ht="19.5" customHeight="1">
      <c r="A31" s="50">
        <v>20</v>
      </c>
      <c r="B31" s="70" t="s">
        <v>21</v>
      </c>
      <c r="C31" s="157">
        <v>312.5</v>
      </c>
      <c r="D31" s="69"/>
      <c r="E31" s="67">
        <f t="shared" si="0"/>
        <v>-312.5</v>
      </c>
      <c r="F31" s="49"/>
      <c r="G31" s="44"/>
      <c r="H31" s="49"/>
      <c r="I31" s="16"/>
      <c r="J31" s="44"/>
      <c r="K31" s="44"/>
    </row>
    <row r="32" spans="1:11" s="9" customFormat="1" ht="19.5" customHeight="1">
      <c r="A32" s="54">
        <v>21</v>
      </c>
      <c r="B32" s="70" t="s">
        <v>22</v>
      </c>
      <c r="C32" s="157">
        <v>1250</v>
      </c>
      <c r="D32" s="69">
        <v>2244.05</v>
      </c>
      <c r="E32" s="67">
        <f t="shared" si="0"/>
        <v>994.0500000000002</v>
      </c>
      <c r="F32" s="49"/>
      <c r="G32" s="44"/>
      <c r="H32" s="49"/>
      <c r="I32" s="16"/>
      <c r="J32" s="44"/>
      <c r="K32" s="44"/>
    </row>
    <row r="33" spans="1:11" s="9" customFormat="1" ht="19.5" customHeight="1">
      <c r="A33" s="50">
        <v>22</v>
      </c>
      <c r="B33" s="71" t="s">
        <v>41</v>
      </c>
      <c r="C33" s="157">
        <v>750</v>
      </c>
      <c r="D33" s="69">
        <v>131.15</v>
      </c>
      <c r="E33" s="67">
        <f t="shared" si="0"/>
        <v>-618.85</v>
      </c>
      <c r="F33" s="49"/>
      <c r="G33" s="49"/>
      <c r="H33" s="49"/>
      <c r="I33" s="16"/>
      <c r="J33" s="44"/>
      <c r="K33" s="44"/>
    </row>
    <row r="34" spans="1:11" s="9" customFormat="1" ht="19.5" customHeight="1" thickBot="1">
      <c r="A34" s="54">
        <v>23</v>
      </c>
      <c r="B34" s="72" t="s">
        <v>43</v>
      </c>
      <c r="C34" s="158">
        <v>1250</v>
      </c>
      <c r="D34" s="73">
        <v>3000</v>
      </c>
      <c r="E34" s="67">
        <f>D34-C34</f>
        <v>1750</v>
      </c>
      <c r="F34" s="49"/>
      <c r="G34" s="49"/>
      <c r="H34" s="49"/>
      <c r="I34" s="16"/>
      <c r="J34" s="44"/>
      <c r="K34" s="44"/>
    </row>
    <row r="35" spans="1:11" s="9" customFormat="1" ht="19.5" customHeight="1" thickBot="1">
      <c r="A35" s="74"/>
      <c r="B35" s="63" t="s">
        <v>2</v>
      </c>
      <c r="C35" s="156">
        <f>SUM(C17:C34)</f>
        <v>20000</v>
      </c>
      <c r="D35" s="64">
        <f>SUM(D17:D34)</f>
        <v>24948.7</v>
      </c>
      <c r="E35" s="75">
        <f>SUM(E17:E34)</f>
        <v>4948.700000000001</v>
      </c>
      <c r="F35" s="58"/>
      <c r="G35" s="58"/>
      <c r="H35" s="49"/>
      <c r="I35" s="16"/>
      <c r="J35" s="44"/>
      <c r="K35" s="44"/>
    </row>
    <row r="36" spans="1:11" s="9" customFormat="1" ht="19.5" customHeight="1" thickBot="1">
      <c r="A36" s="45">
        <v>24</v>
      </c>
      <c r="B36" s="76" t="s">
        <v>30</v>
      </c>
      <c r="C36" s="159">
        <v>1250</v>
      </c>
      <c r="D36" s="48">
        <v>1708.75</v>
      </c>
      <c r="E36" s="47">
        <f>D36-C36</f>
        <v>458.75</v>
      </c>
      <c r="F36" s="49"/>
      <c r="G36" s="49"/>
      <c r="H36" s="49"/>
      <c r="I36" s="16"/>
      <c r="J36" s="44"/>
      <c r="K36" s="44"/>
    </row>
    <row r="37" spans="1:11" s="9" customFormat="1" ht="19.5" customHeight="1" thickBot="1">
      <c r="A37" s="54">
        <v>25</v>
      </c>
      <c r="B37" s="77" t="s">
        <v>31</v>
      </c>
      <c r="C37" s="160">
        <v>375</v>
      </c>
      <c r="D37" s="53">
        <v>166.11</v>
      </c>
      <c r="E37" s="47">
        <f aca="true" t="shared" si="1" ref="E37:E44">D37-C37</f>
        <v>-208.89</v>
      </c>
      <c r="F37" s="49"/>
      <c r="G37" s="49"/>
      <c r="H37" s="49"/>
      <c r="I37" s="16"/>
      <c r="J37" s="44"/>
      <c r="K37" s="44"/>
    </row>
    <row r="38" spans="1:11" s="9" customFormat="1" ht="19.5" customHeight="1" thickBot="1">
      <c r="A38" s="54">
        <v>26</v>
      </c>
      <c r="B38" s="77" t="s">
        <v>32</v>
      </c>
      <c r="C38" s="160">
        <v>693.75</v>
      </c>
      <c r="D38" s="53">
        <v>760.77</v>
      </c>
      <c r="E38" s="47">
        <f t="shared" si="1"/>
        <v>67.01999999999998</v>
      </c>
      <c r="F38" s="49"/>
      <c r="G38" s="49"/>
      <c r="H38" s="49"/>
      <c r="I38" s="16"/>
      <c r="J38" s="44"/>
      <c r="K38" s="44"/>
    </row>
    <row r="39" spans="1:11" s="9" customFormat="1" ht="19.5" customHeight="1" thickBot="1">
      <c r="A39" s="54">
        <v>27</v>
      </c>
      <c r="B39" s="77" t="s">
        <v>33</v>
      </c>
      <c r="C39" s="160">
        <v>750</v>
      </c>
      <c r="D39" s="53">
        <v>892.06</v>
      </c>
      <c r="E39" s="47">
        <f t="shared" si="1"/>
        <v>142.05999999999995</v>
      </c>
      <c r="F39" s="49"/>
      <c r="G39" s="49"/>
      <c r="H39" s="49"/>
      <c r="I39" s="16"/>
      <c r="J39" s="44"/>
      <c r="K39" s="44"/>
    </row>
    <row r="40" spans="1:11" s="9" customFormat="1" ht="19.5" customHeight="1" thickBot="1">
      <c r="A40" s="54">
        <v>28</v>
      </c>
      <c r="B40" s="77" t="s">
        <v>34</v>
      </c>
      <c r="C40" s="160">
        <v>2000</v>
      </c>
      <c r="D40" s="53">
        <v>1117.03</v>
      </c>
      <c r="E40" s="47">
        <f t="shared" si="1"/>
        <v>-882.97</v>
      </c>
      <c r="F40" s="49"/>
      <c r="G40" s="49"/>
      <c r="H40" s="49"/>
      <c r="I40" s="16"/>
      <c r="J40" s="44"/>
      <c r="K40" s="44"/>
    </row>
    <row r="41" spans="1:11" s="9" customFormat="1" ht="19.5" customHeight="1" thickBot="1">
      <c r="A41" s="54">
        <v>29</v>
      </c>
      <c r="B41" s="77" t="s">
        <v>35</v>
      </c>
      <c r="C41" s="160">
        <v>500</v>
      </c>
      <c r="D41" s="53">
        <v>4553.14</v>
      </c>
      <c r="E41" s="47">
        <f t="shared" si="1"/>
        <v>4053.1400000000003</v>
      </c>
      <c r="F41" s="78" t="s">
        <v>100</v>
      </c>
      <c r="G41" s="49"/>
      <c r="H41" s="49"/>
      <c r="I41" s="16"/>
      <c r="J41" s="16"/>
      <c r="K41" s="16"/>
    </row>
    <row r="42" spans="1:11" s="9" customFormat="1" ht="19.5" customHeight="1" thickBot="1">
      <c r="A42" s="54">
        <v>30</v>
      </c>
      <c r="B42" s="77" t="s">
        <v>36</v>
      </c>
      <c r="C42" s="160">
        <v>500</v>
      </c>
      <c r="D42" s="53">
        <v>601.87</v>
      </c>
      <c r="E42" s="47">
        <f t="shared" si="1"/>
        <v>101.87</v>
      </c>
      <c r="F42" s="49"/>
      <c r="G42" s="49"/>
      <c r="H42" s="49"/>
      <c r="I42" s="16"/>
      <c r="J42" s="16"/>
      <c r="K42" s="16"/>
    </row>
    <row r="43" spans="1:11" s="9" customFormat="1" ht="19.5" customHeight="1" thickBot="1">
      <c r="A43" s="54">
        <v>31</v>
      </c>
      <c r="B43" s="77" t="s">
        <v>37</v>
      </c>
      <c r="C43" s="160">
        <v>750</v>
      </c>
      <c r="D43" s="53"/>
      <c r="E43" s="47">
        <f t="shared" si="1"/>
        <v>-750</v>
      </c>
      <c r="F43" s="49"/>
      <c r="G43" s="49"/>
      <c r="H43" s="49"/>
      <c r="I43" s="16"/>
      <c r="J43" s="44"/>
      <c r="K43" s="44"/>
    </row>
    <row r="44" spans="1:11" s="9" customFormat="1" ht="19.5" customHeight="1" thickBot="1">
      <c r="A44" s="79">
        <v>32</v>
      </c>
      <c r="B44" s="80" t="s">
        <v>38</v>
      </c>
      <c r="C44" s="160">
        <v>1250</v>
      </c>
      <c r="D44" s="53">
        <v>1218.41</v>
      </c>
      <c r="E44" s="47">
        <f t="shared" si="1"/>
        <v>-31.589999999999918</v>
      </c>
      <c r="F44" s="49"/>
      <c r="G44" s="49"/>
      <c r="H44" s="49"/>
      <c r="I44" s="16"/>
      <c r="J44" s="16"/>
      <c r="K44" s="44"/>
    </row>
    <row r="45" spans="1:12" s="9" customFormat="1" ht="19.5" customHeight="1" thickBot="1">
      <c r="A45" s="81"/>
      <c r="B45" s="82" t="s">
        <v>2</v>
      </c>
      <c r="C45" s="161">
        <f>SUM(C36:C44)</f>
        <v>8068.75</v>
      </c>
      <c r="D45" s="75">
        <f>SUM(D36:D44)</f>
        <v>11018.140000000001</v>
      </c>
      <c r="E45" s="64">
        <f>SUM(E36:E44)</f>
        <v>2949.3900000000003</v>
      </c>
      <c r="F45" s="58"/>
      <c r="G45" s="58"/>
      <c r="H45" s="49"/>
      <c r="I45" s="16"/>
      <c r="J45" s="16"/>
      <c r="K45" s="44"/>
      <c r="L45" s="10"/>
    </row>
    <row r="46" spans="1:9" s="44" customFormat="1" ht="20.25" customHeight="1" thickBot="1">
      <c r="A46" s="45">
        <v>33</v>
      </c>
      <c r="B46" s="45" t="s">
        <v>23</v>
      </c>
      <c r="C46" s="153">
        <v>12500</v>
      </c>
      <c r="D46" s="47"/>
      <c r="E46" s="47">
        <f>D46-C46</f>
        <v>-12500</v>
      </c>
      <c r="F46" s="49"/>
      <c r="G46" s="49"/>
      <c r="H46" s="49"/>
      <c r="I46" s="16"/>
    </row>
    <row r="47" spans="1:9" s="44" customFormat="1" ht="20.25" customHeight="1" thickBot="1">
      <c r="A47" s="54">
        <v>34</v>
      </c>
      <c r="B47" s="54" t="s">
        <v>24</v>
      </c>
      <c r="C47" s="154">
        <v>500</v>
      </c>
      <c r="D47" s="52"/>
      <c r="E47" s="47">
        <f>D47-C47</f>
        <v>-500</v>
      </c>
      <c r="F47" s="49"/>
      <c r="G47" s="49"/>
      <c r="H47" s="49"/>
      <c r="I47" s="16"/>
    </row>
    <row r="48" spans="1:9" s="44" customFormat="1" ht="20.25" customHeight="1">
      <c r="A48" s="54">
        <v>35</v>
      </c>
      <c r="B48" s="54" t="s">
        <v>42</v>
      </c>
      <c r="C48" s="52">
        <v>3000</v>
      </c>
      <c r="D48" s="52"/>
      <c r="E48" s="47">
        <f>D48-C48</f>
        <v>-3000</v>
      </c>
      <c r="F48" s="49"/>
      <c r="H48" s="49"/>
      <c r="I48" s="16"/>
    </row>
    <row r="49" spans="1:9" s="44" customFormat="1" ht="20.25" customHeight="1">
      <c r="A49" s="54">
        <v>36</v>
      </c>
      <c r="B49" s="54" t="s">
        <v>97</v>
      </c>
      <c r="C49" s="52"/>
      <c r="D49" s="52"/>
      <c r="E49" s="52"/>
      <c r="F49" s="49"/>
      <c r="H49" s="49"/>
      <c r="I49" s="16"/>
    </row>
    <row r="50" spans="1:9" s="44" customFormat="1" ht="20.25" customHeight="1">
      <c r="A50" s="54">
        <v>37</v>
      </c>
      <c r="B50" s="54"/>
      <c r="C50" s="52"/>
      <c r="D50" s="52"/>
      <c r="E50" s="52"/>
      <c r="F50" s="49"/>
      <c r="H50" s="49"/>
      <c r="I50" s="16"/>
    </row>
    <row r="51" spans="1:9" s="44" customFormat="1" ht="20.25" customHeight="1">
      <c r="A51" s="54">
        <v>38</v>
      </c>
      <c r="B51" s="54"/>
      <c r="C51" s="52"/>
      <c r="D51" s="52"/>
      <c r="E51" s="52"/>
      <c r="F51" s="49"/>
      <c r="G51" s="49"/>
      <c r="H51" s="49"/>
      <c r="I51" s="16"/>
    </row>
    <row r="52" spans="1:9" s="44" customFormat="1" ht="20.25" customHeight="1">
      <c r="A52" s="54"/>
      <c r="B52" s="54"/>
      <c r="C52" s="52"/>
      <c r="D52" s="52"/>
      <c r="E52" s="52"/>
      <c r="F52" s="49"/>
      <c r="G52" s="49"/>
      <c r="H52" s="49"/>
      <c r="I52" s="16"/>
    </row>
    <row r="53" spans="1:9" s="44" customFormat="1" ht="20.25" customHeight="1">
      <c r="A53" s="54"/>
      <c r="B53" s="54"/>
      <c r="C53" s="52"/>
      <c r="D53" s="52"/>
      <c r="E53" s="52"/>
      <c r="F53" s="49"/>
      <c r="G53" s="49"/>
      <c r="H53" s="49"/>
      <c r="I53" s="16"/>
    </row>
    <row r="54" spans="1:11" ht="19.5" thickBot="1">
      <c r="A54" s="12"/>
      <c r="B54" s="12"/>
      <c r="C54" s="12"/>
      <c r="D54" s="12"/>
      <c r="E54" s="12"/>
      <c r="F54" s="15"/>
      <c r="G54" s="15"/>
      <c r="H54" s="49"/>
      <c r="I54" s="15"/>
      <c r="J54" s="15"/>
      <c r="K54" s="15"/>
    </row>
    <row r="55" spans="1:11" s="9" customFormat="1" ht="19.5" customHeight="1" thickBot="1">
      <c r="A55" s="81"/>
      <c r="B55" s="56" t="s">
        <v>2</v>
      </c>
      <c r="C55" s="57">
        <f>SUM(C46:C54)</f>
        <v>16000</v>
      </c>
      <c r="D55" s="57">
        <f>SUM(D46:D54)</f>
        <v>0</v>
      </c>
      <c r="E55" s="57">
        <f>SUM(E46:E54)</f>
        <v>-16000</v>
      </c>
      <c r="F55" s="58"/>
      <c r="G55" s="58"/>
      <c r="H55" s="49"/>
      <c r="I55" s="16"/>
      <c r="J55" s="44"/>
      <c r="K55" s="44"/>
    </row>
    <row r="56" spans="1:11" s="9" customFormat="1" ht="19.5" customHeight="1" thickBot="1">
      <c r="A56" s="55"/>
      <c r="B56" s="63" t="s">
        <v>11</v>
      </c>
      <c r="C56" s="64">
        <f>C14+C16+C35+C45+C55</f>
        <v>242494.58586</v>
      </c>
      <c r="D56" s="64">
        <f>D14+D16+D35+D45+D55</f>
        <v>270168.93000000005</v>
      </c>
      <c r="E56" s="64">
        <f>E14+E16+E35+E45+E55</f>
        <v>27674.344140000016</v>
      </c>
      <c r="F56" s="58"/>
      <c r="G56" s="58"/>
      <c r="H56" s="49"/>
      <c r="I56" s="16"/>
      <c r="J56" s="44"/>
      <c r="K56" s="44"/>
    </row>
    <row r="57" spans="1:11" ht="19.5" customHeight="1" thickBot="1">
      <c r="A57" s="17">
        <v>39</v>
      </c>
      <c r="B57" s="18" t="s">
        <v>47</v>
      </c>
      <c r="C57" s="19"/>
      <c r="D57" s="20">
        <v>2497.77</v>
      </c>
      <c r="E57" s="21"/>
      <c r="F57" s="10"/>
      <c r="G57" s="16"/>
      <c r="H57" s="16"/>
      <c r="I57" s="15"/>
      <c r="J57" s="15"/>
      <c r="K57" s="15"/>
    </row>
    <row r="58" spans="1:8" ht="19.5" customHeight="1" thickBot="1">
      <c r="A58" s="22"/>
      <c r="B58" s="23" t="s">
        <v>99</v>
      </c>
      <c r="C58" s="24"/>
      <c r="D58" s="25">
        <f>C56-D56</f>
        <v>-27674.34414000006</v>
      </c>
      <c r="E58" s="26"/>
      <c r="F58" s="10"/>
      <c r="G58" s="16"/>
      <c r="H58" s="10"/>
    </row>
    <row r="59" spans="1:8" ht="19.5" customHeight="1">
      <c r="A59" s="9"/>
      <c r="B59" s="9"/>
      <c r="C59" s="10"/>
      <c r="D59" s="10"/>
      <c r="E59" s="10"/>
      <c r="G59" s="10"/>
      <c r="H59" s="10"/>
    </row>
    <row r="60" spans="4:5" ht="18.75">
      <c r="D60" s="10"/>
      <c r="E60" s="10"/>
    </row>
  </sheetData>
  <sheetProtection/>
  <mergeCells count="3">
    <mergeCell ref="B1:E1"/>
    <mergeCell ref="A2:E2"/>
    <mergeCell ref="C3:D3"/>
  </mergeCells>
  <printOptions/>
  <pageMargins left="0.3937007874015748" right="0.1968503937007874" top="0.5905511811023623" bottom="0" header="0" footer="0"/>
  <pageSetup horizontalDpi="600" verticalDpi="6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2016-02-05T06:08:15Z</cp:lastPrinted>
  <dcterms:created xsi:type="dcterms:W3CDTF">1996-10-08T23:32:33Z</dcterms:created>
  <dcterms:modified xsi:type="dcterms:W3CDTF">2016-08-15T17:14:52Z</dcterms:modified>
  <cp:category/>
  <cp:version/>
  <cp:contentType/>
  <cp:contentStatus/>
</cp:coreProperties>
</file>