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" windowWidth="14235" windowHeight="7650" activeTab="0"/>
  </bookViews>
  <sheets>
    <sheet name="Лист1" sheetId="1" r:id="rId1"/>
    <sheet name="Свод" sheetId="2" r:id="rId2"/>
    <sheet name="январь" sheetId="3" r:id="rId3"/>
    <sheet name="февраль" sheetId="4" r:id="rId4"/>
    <sheet name="март" sheetId="5" r:id="rId5"/>
    <sheet name="апрель" sheetId="6" r:id="rId6"/>
    <sheet name="май" sheetId="7" r:id="rId7"/>
    <sheet name="июнь" sheetId="8" r:id="rId8"/>
    <sheet name="июль" sheetId="9" r:id="rId9"/>
    <sheet name="август" sheetId="10" r:id="rId10"/>
    <sheet name="сентябрь" sheetId="11" r:id="rId11"/>
    <sheet name="октябрь" sheetId="12" r:id="rId12"/>
    <sheet name="ноябрь" sheetId="13" r:id="rId13"/>
    <sheet name="декабрь" sheetId="14" r:id="rId14"/>
  </sheets>
  <externalReferences>
    <externalReference r:id="rId17"/>
  </externalReferences>
  <definedNames>
    <definedName name="_xlnm.Print_Area" localSheetId="0">'Лист1'!$A$1:$R$82</definedName>
  </definedNames>
  <calcPr fullCalcOnLoad="1"/>
</workbook>
</file>

<file path=xl/sharedStrings.xml><?xml version="1.0" encoding="utf-8"?>
<sst xmlns="http://schemas.openxmlformats.org/spreadsheetml/2006/main" count="1709" uniqueCount="193">
  <si>
    <t>Исполнитель:</t>
  </si>
  <si>
    <t>многоквартирного дома</t>
  </si>
  <si>
    <t>отчетный период</t>
  </si>
  <si>
    <t>№п/п</t>
  </si>
  <si>
    <t>Наименование работ</t>
  </si>
  <si>
    <t>ед. изм.</t>
  </si>
  <si>
    <t>кол-во</t>
  </si>
  <si>
    <t>примечание</t>
  </si>
  <si>
    <t>Заказчик:     Собственники жилого дома по адресу:</t>
  </si>
  <si>
    <t>ИТОГО ПО АКТУ ВЫПОЛНЕННЫХ РАБОТ</t>
  </si>
  <si>
    <t>Обслуживающая организация</t>
  </si>
  <si>
    <r>
      <t xml:space="preserve">____________________/ </t>
    </r>
    <r>
      <rPr>
        <u val="single"/>
        <sz val="11"/>
        <color indexed="8"/>
        <rFont val="Times New Roman"/>
        <family val="1"/>
      </rPr>
      <t>Г.М. Жериченко</t>
    </r>
    <r>
      <rPr>
        <sz val="11"/>
        <color indexed="8"/>
        <rFont val="Times New Roman"/>
        <family val="1"/>
      </rPr>
      <t>/</t>
    </r>
  </si>
  <si>
    <t>мес.</t>
  </si>
  <si>
    <t>стоимость 
работ, руб</t>
  </si>
  <si>
    <t>Итого</t>
  </si>
  <si>
    <t>Вывоз и утилизация ТБО</t>
  </si>
  <si>
    <t>Дератизация, дезинсекция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</si>
  <si>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</si>
  <si>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</si>
  <si>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</si>
  <si>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</si>
  <si>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</si>
  <si>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</si>
  <si>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</si>
  <si>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</si>
  <si>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</si>
  <si>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</si>
  <si>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стоимость
материалов руб</t>
  </si>
  <si>
    <t>Наименование услуги</t>
  </si>
  <si>
    <t>стоимость работ, руб</t>
  </si>
  <si>
    <t>Примечание</t>
  </si>
  <si>
    <t>Представитель собственников</t>
  </si>
  <si>
    <t>Вывоз КГО</t>
  </si>
  <si>
    <t>Вознаграждение председателю совета МКД</t>
  </si>
  <si>
    <t>Электроэнергия</t>
  </si>
  <si>
    <t xml:space="preserve">Отопление </t>
  </si>
  <si>
    <t>Горячая вода</t>
  </si>
  <si>
    <t xml:space="preserve">Холодная вода </t>
  </si>
  <si>
    <t>Водоотведение</t>
  </si>
  <si>
    <t>Всего по коммунальным услугам</t>
  </si>
  <si>
    <t>прочие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</si>
  <si>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</si>
  <si>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</si>
  <si>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</si>
  <si>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</si>
  <si>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</si>
  <si>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</si>
  <si>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</si>
  <si>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</si>
  <si>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</si>
  <si>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</si>
  <si>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</si>
  <si>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</si>
  <si>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 начала
года</t>
  </si>
  <si>
    <t>Оплата за год</t>
  </si>
  <si>
    <t>Сальдо на
конец отчетного месяца.</t>
  </si>
  <si>
    <t>Жилищные услуги</t>
  </si>
  <si>
    <t>Содержание и ремонт лифтов</t>
  </si>
  <si>
    <t xml:space="preserve"> </t>
  </si>
  <si>
    <t>Домофон</t>
  </si>
  <si>
    <t>Прочие</t>
  </si>
  <si>
    <t>в т.ч.от населения</t>
  </si>
  <si>
    <t xml:space="preserve">           прочие</t>
  </si>
  <si>
    <t xml:space="preserve">          из бюджета</t>
  </si>
  <si>
    <t>Коммунальные услуги</t>
  </si>
  <si>
    <t>Холодная вода ОДН</t>
  </si>
  <si>
    <t>Водоотведение ОДН</t>
  </si>
  <si>
    <t>Электроэнергия ОДН</t>
  </si>
  <si>
    <t>Отопление</t>
  </si>
  <si>
    <t>Горячая вода ОДН</t>
  </si>
  <si>
    <t>г/вода</t>
  </si>
  <si>
    <t>Холодная вода</t>
  </si>
  <si>
    <t>Итого доходов по КУ</t>
  </si>
  <si>
    <t>Всего доходов по дому</t>
  </si>
  <si>
    <t>№
п/п</t>
  </si>
  <si>
    <t>Наименование расходов</t>
  </si>
  <si>
    <t>ЭКОНОМИЯ/-ПЕРЕРАСХОД</t>
  </si>
  <si>
    <t>Всего расходов по дому</t>
  </si>
  <si>
    <t>Экономия(+),перерасход(-) 
в целом по дому</t>
  </si>
  <si>
    <t>Недоборы</t>
  </si>
  <si>
    <t xml:space="preserve">х/вода </t>
  </si>
  <si>
    <t xml:space="preserve"> водоотведение</t>
  </si>
  <si>
    <t>электроэнергия</t>
  </si>
  <si>
    <t>Директор</t>
  </si>
  <si>
    <t>Г.М.Жериченко</t>
  </si>
  <si>
    <t>Гл.бухгалтер</t>
  </si>
  <si>
    <t>Т.В. Табаргина</t>
  </si>
  <si>
    <t>уборщик территории</t>
  </si>
  <si>
    <t>уборщик лестничных клеток</t>
  </si>
  <si>
    <t>материалы, инвентарь</t>
  </si>
  <si>
    <t>дератизация, дезинсекция</t>
  </si>
  <si>
    <t>вывоз КГО</t>
  </si>
  <si>
    <t>затраты на оплату труда 
обслуживающего персонала с отчислениями</t>
  </si>
  <si>
    <t>1.9</t>
  </si>
  <si>
    <t>1.10</t>
  </si>
  <si>
    <t>Содержание домохозяйства</t>
  </si>
  <si>
    <t>Обслуживание конструктивных элементов</t>
  </si>
  <si>
    <t>Обслуживание инженерного оборудования</t>
  </si>
  <si>
    <t>Услуги по начислению платежей и взносов</t>
  </si>
  <si>
    <t>Услуги паспортного стола</t>
  </si>
  <si>
    <t>Итого расходов по ЖУ</t>
  </si>
  <si>
    <t>Итого расходов по КУ</t>
  </si>
  <si>
    <t>6. Коммунальные услуги</t>
  </si>
  <si>
    <t>Покос травы</t>
  </si>
  <si>
    <t>Итого доходов по ЖУ</t>
  </si>
  <si>
    <t>ООО "Каскад-Сервис"</t>
  </si>
  <si>
    <t>Сбор и транспортировка ТКО</t>
  </si>
  <si>
    <t>Содержание  мест общего пользов.</t>
  </si>
  <si>
    <t>выполненных работ по содержанию и текущему ремонту общего имущества</t>
  </si>
  <si>
    <t>1.</t>
  </si>
  <si>
    <t>Работы, необходимые для надлежащего содержания конструктивов, оборудования, систем инженерно-технического обеспечения, входящих в состав общего имущества в МКД и по надлежащему содержанию мест общего пользования и придомовой территории.</t>
  </si>
  <si>
    <t>Работы по содержанию придомовой 
территории.</t>
  </si>
  <si>
    <t>Работы по содержанию помещений, входящих в состав общего имущества в МКД:</t>
  </si>
  <si>
    <t>Содержание конструкций МКД</t>
  </si>
  <si>
    <t>Содержание инженерного оборудования МКД</t>
  </si>
  <si>
    <t>Аварийно-диспетчерское обслуживание</t>
  </si>
  <si>
    <t>Админ.-управленческое и инж.-техническое 
сопровождение</t>
  </si>
  <si>
    <t>Всего по разделу:</t>
  </si>
  <si>
    <t>2.</t>
  </si>
  <si>
    <t>Текущий ремонт конструктивов, оборудования, систем инженерно -технического обеспечения, входящих в состав общего имущества в МКД</t>
  </si>
  <si>
    <t>Текущий ремонт конструктивных элементов МКД</t>
  </si>
  <si>
    <t>Всего по разделу № 2:</t>
  </si>
  <si>
    <t>Всего по жилищным услугам:</t>
  </si>
  <si>
    <t>Текущий ремонт инженерного оборудования МКД</t>
  </si>
  <si>
    <t>Текущий ремонт конструктивных элементов МКД, в т.ч.:</t>
  </si>
  <si>
    <t>Текущий ремонт инженерного оборудования
 МКД, в т.ч.:</t>
  </si>
  <si>
    <t>Админ.-управленческое и инженерно-техническое сопровождение</t>
  </si>
  <si>
    <t>Сальдо на
01.01.2017г</t>
  </si>
  <si>
    <t>в т.ч. Дополнительные работы</t>
  </si>
  <si>
    <t>Ремонт мест общего пользования</t>
  </si>
  <si>
    <t>3</t>
  </si>
  <si>
    <t>4</t>
  </si>
  <si>
    <t>1.11</t>
  </si>
  <si>
    <t>1.12</t>
  </si>
  <si>
    <t>1.13</t>
  </si>
  <si>
    <t>1.14</t>
  </si>
  <si>
    <t>ул. Мичурина,9</t>
  </si>
  <si>
    <t>АКТ № 01/9 от  31 января 2017г.</t>
  </si>
  <si>
    <t>АКТ № 02/9 от  28 февраля 2017г.</t>
  </si>
  <si>
    <t>01.01.2017 - 31.01.2017</t>
  </si>
  <si>
    <t>АКТ № 12/9 от  31 декабря 2017г.</t>
  </si>
  <si>
    <t>01.12.2017 - 31.12.2017</t>
  </si>
  <si>
    <t>Очистка крыши от снега</t>
  </si>
  <si>
    <t>01.05.2017 - 31.05.2017</t>
  </si>
  <si>
    <t>АКТ № 05/9 от  31мая 2017г.</t>
  </si>
  <si>
    <r>
      <t>__________________</t>
    </r>
    <r>
      <rPr>
        <u val="single"/>
        <sz val="11"/>
        <color indexed="8"/>
        <rFont val="Times New Roman"/>
        <family val="1"/>
      </rPr>
      <t xml:space="preserve">/Птахина С Г </t>
    </r>
    <r>
      <rPr>
        <sz val="11"/>
        <color indexed="8"/>
        <rFont val="Times New Roman"/>
        <family val="1"/>
      </rPr>
      <t>/</t>
    </r>
  </si>
  <si>
    <t>01.02.2017 - 31.02.2017</t>
  </si>
  <si>
    <t>Свод доходов по ул.Мичурина,9  за 2017 год.</t>
  </si>
  <si>
    <t>РАСШИФРОВКА РАСХОДОВ  ул.Мичурина,9 за 2017 год..</t>
  </si>
  <si>
    <t>Ремонт подъезда</t>
  </si>
  <si>
    <t>Нежилые помещения</t>
  </si>
  <si>
    <t>Холодная вода ОДН ЖУ</t>
  </si>
  <si>
    <t>Водоотведение ОДН ЖУ</t>
  </si>
  <si>
    <t>Горячая вода ОДН ЖУ</t>
  </si>
  <si>
    <t>Электроэнергия ОДН ЖУ</t>
  </si>
  <si>
    <t>АКТ № 01/9 от  31марта 2017г.</t>
  </si>
  <si>
    <t>01.03.2017 - 31.03.2017</t>
  </si>
  <si>
    <t>01.04.2017 - 30.04.2017</t>
  </si>
  <si>
    <t>АКТ № 04/9 от  30 апреля 2017г.</t>
  </si>
  <si>
    <t>АКТ № 01/9 от  30 июня 2017г.</t>
  </si>
  <si>
    <t xml:space="preserve">засор канализации </t>
  </si>
  <si>
    <t>ОДН ЖУ(неж)</t>
  </si>
  <si>
    <t>ОООУК "Каскад-Сервис"</t>
  </si>
  <si>
    <t>____________________/В.А.Пянзина/</t>
  </si>
  <si>
    <t>ООО УК"Каскад-Сервис"</t>
  </si>
  <si>
    <t>Вознаграждение ст.дома</t>
  </si>
  <si>
    <t>Работы по очистке фасада от штукатурки</t>
  </si>
  <si>
    <t>01.06.2017 - 31.06.2017</t>
  </si>
  <si>
    <t>работы по очистке фасада от штукатурки</t>
  </si>
  <si>
    <t>АКТ № 07/9 от  31июля 2017г.</t>
  </si>
  <si>
    <t>01.07.2016 - 31.07.2017</t>
  </si>
  <si>
    <t>АКТ № 08/9 от  31августа 2017г.</t>
  </si>
  <si>
    <t>01.08.2017 - 31.08.2017</t>
  </si>
  <si>
    <t>Коммунальные услуги 76-01</t>
  </si>
  <si>
    <t>засор канализации</t>
  </si>
  <si>
    <t>АКТ № 09/9 от  30 сентября  2017г.</t>
  </si>
  <si>
    <t>01.09.2017 - 30.09.2017</t>
  </si>
  <si>
    <t>Табличка "Укрытие"</t>
  </si>
  <si>
    <t>Засор канализации</t>
  </si>
  <si>
    <r>
      <t>__________________</t>
    </r>
    <r>
      <rPr>
        <u val="single"/>
        <sz val="11"/>
        <color indexed="8"/>
        <rFont val="Times New Roman"/>
        <family val="1"/>
      </rPr>
      <t xml:space="preserve">/  </t>
    </r>
    <r>
      <rPr>
        <sz val="11"/>
        <color indexed="8"/>
        <rFont val="Times New Roman"/>
        <family val="1"/>
      </rPr>
      <t>/</t>
    </r>
  </si>
  <si>
    <t>АКТ № 10/9 от  31 октября 2017г.</t>
  </si>
  <si>
    <t>01.10.2017 - 31.10.2017</t>
  </si>
  <si>
    <t>Очистка крыши от снега и сосулек</t>
  </si>
  <si>
    <t>АКТ № 11/9 от  30 ноября  2017г.</t>
  </si>
  <si>
    <t>01.11.2017 - 30.11.2017</t>
  </si>
  <si>
    <t>р</t>
  </si>
  <si>
    <t>Устранение засора канализации</t>
  </si>
  <si>
    <r>
      <t>__________________</t>
    </r>
    <r>
      <rPr>
        <sz val="11"/>
        <color indexed="8"/>
        <rFont val="Times New Roman"/>
        <family val="1"/>
      </rPr>
      <t>/</t>
    </r>
  </si>
  <si>
    <t>Сальдо на
01.05.2017г</t>
  </si>
  <si>
    <t>С начала
периода</t>
  </si>
  <si>
    <t>Оплата за период</t>
  </si>
  <si>
    <t>Сальдо на
31.12.2017г</t>
  </si>
  <si>
    <t>В.А.Пянзина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</si>
</sst>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50"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i/>
      <sz val="11"/>
      <name val="Times New Roman"/>
      <family val="1"/>
    </font>
    <font>
      <b/>
      <sz val="9"/>
      <color indexed="8"/>
      <name val="Times New Roman"/>
      <family val="1"/>
    </font>
    <font>
      <b/>
      <i/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2" fontId="12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2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/>
    </xf>
    <xf numFmtId="2" fontId="16" fillId="0" borderId="10" xfId="0" applyNumberFormat="1" applyFont="1" applyFill="1" applyBorder="1" applyAlignment="1">
      <alignment horizontal="right"/>
    </xf>
    <xf numFmtId="164" fontId="15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2" fontId="15" fillId="0" borderId="10" xfId="0" applyNumberFormat="1" applyFont="1" applyFill="1" applyBorder="1" applyAlignment="1">
      <alignment/>
    </xf>
    <xf numFmtId="2" fontId="15" fillId="0" borderId="0" xfId="0" applyNumberFormat="1" applyFont="1" applyFill="1" applyAlignment="1">
      <alignment/>
    </xf>
    <xf numFmtId="2" fontId="15" fillId="0" borderId="1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2" fontId="16" fillId="0" borderId="10" xfId="0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164" fontId="15" fillId="0" borderId="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2" fontId="18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16" fillId="0" borderId="0" xfId="0" applyNumberFormat="1" applyFont="1" applyBorder="1" applyAlignment="1">
      <alignment/>
    </xf>
    <xf numFmtId="0" fontId="8" fillId="0" borderId="0" xfId="0" applyFont="1" applyFill="1" applyAlignment="1">
      <alignment horizontal="left"/>
    </xf>
    <xf numFmtId="0" fontId="14" fillId="0" borderId="10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0" fontId="9" fillId="0" borderId="0" xfId="0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right"/>
    </xf>
    <xf numFmtId="49" fontId="14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2" fontId="19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2" fontId="17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1" fillId="0" borderId="12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21" fillId="0" borderId="11" xfId="0" applyFont="1" applyFill="1" applyBorder="1" applyAlignment="1">
      <alignment horizontal="center" vertical="center"/>
    </xf>
    <xf numFmtId="2" fontId="21" fillId="0" borderId="13" xfId="0" applyNumberFormat="1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2" fontId="21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2" fontId="22" fillId="0" borderId="10" xfId="0" applyNumberFormat="1" applyFont="1" applyFill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1" fillId="0" borderId="10" xfId="0" applyFont="1" applyFill="1" applyBorder="1" applyAlignment="1">
      <alignment/>
    </xf>
    <xf numFmtId="2" fontId="21" fillId="0" borderId="10" xfId="0" applyNumberFormat="1" applyFont="1" applyFill="1" applyBorder="1" applyAlignment="1">
      <alignment/>
    </xf>
    <xf numFmtId="2" fontId="21" fillId="0" borderId="0" xfId="0" applyNumberFormat="1" applyFont="1" applyFill="1" applyAlignment="1">
      <alignment/>
    </xf>
    <xf numFmtId="0" fontId="23" fillId="0" borderId="10" xfId="0" applyFont="1" applyFill="1" applyBorder="1" applyAlignment="1">
      <alignment/>
    </xf>
    <xf numFmtId="2" fontId="21" fillId="0" borderId="12" xfId="0" applyNumberFormat="1" applyFont="1" applyFill="1" applyBorder="1" applyAlignment="1">
      <alignment/>
    </xf>
    <xf numFmtId="0" fontId="24" fillId="0" borderId="10" xfId="0" applyFont="1" applyFill="1" applyBorder="1" applyAlignment="1">
      <alignment/>
    </xf>
    <xf numFmtId="2" fontId="21" fillId="0" borderId="11" xfId="0" applyNumberFormat="1" applyFont="1" applyFill="1" applyBorder="1" applyAlignment="1">
      <alignment horizontal="center"/>
    </xf>
    <xf numFmtId="2" fontId="25" fillId="0" borderId="12" xfId="0" applyNumberFormat="1" applyFont="1" applyFill="1" applyBorder="1" applyAlignment="1">
      <alignment/>
    </xf>
    <xf numFmtId="2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2" fontId="21" fillId="0" borderId="14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2" fontId="21" fillId="0" borderId="0" xfId="0" applyNumberFormat="1" applyFont="1" applyFill="1" applyBorder="1" applyAlignment="1">
      <alignment/>
    </xf>
    <xf numFmtId="0" fontId="21" fillId="0" borderId="0" xfId="0" applyFont="1" applyFill="1" applyAlignment="1">
      <alignment wrapText="1"/>
    </xf>
    <xf numFmtId="2" fontId="21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1" fillId="0" borderId="15" xfId="0" applyFont="1" applyFill="1" applyBorder="1" applyAlignment="1">
      <alignment wrapText="1"/>
    </xf>
    <xf numFmtId="0" fontId="21" fillId="0" borderId="15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2" fontId="22" fillId="0" borderId="15" xfId="0" applyNumberFormat="1" applyFont="1" applyFill="1" applyBorder="1" applyAlignment="1">
      <alignment/>
    </xf>
    <xf numFmtId="0" fontId="26" fillId="0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/>
    </xf>
    <xf numFmtId="2" fontId="26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7" fillId="0" borderId="10" xfId="0" applyFont="1" applyFill="1" applyBorder="1" applyAlignment="1">
      <alignment horizontal="right"/>
    </xf>
    <xf numFmtId="0" fontId="27" fillId="0" borderId="10" xfId="0" applyFont="1" applyFill="1" applyBorder="1" applyAlignment="1">
      <alignment horizontal="left"/>
    </xf>
    <xf numFmtId="2" fontId="27" fillId="0" borderId="10" xfId="0" applyNumberFormat="1" applyFont="1" applyFill="1" applyBorder="1" applyAlignment="1">
      <alignment horizontal="right"/>
    </xf>
    <xf numFmtId="2" fontId="28" fillId="0" borderId="0" xfId="0" applyNumberFormat="1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12" fillId="0" borderId="10" xfId="0" applyFont="1" applyFill="1" applyBorder="1" applyAlignment="1">
      <alignment horizontal="right"/>
    </xf>
    <xf numFmtId="2" fontId="12" fillId="0" borderId="10" xfId="0" applyNumberFormat="1" applyFont="1" applyFill="1" applyBorder="1" applyAlignment="1">
      <alignment horizontal="right"/>
    </xf>
    <xf numFmtId="2" fontId="12" fillId="0" borderId="12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right"/>
    </xf>
    <xf numFmtId="2" fontId="12" fillId="0" borderId="12" xfId="0" applyNumberFormat="1" applyFont="1" applyFill="1" applyBorder="1" applyAlignment="1">
      <alignment horizontal="right"/>
    </xf>
    <xf numFmtId="2" fontId="29" fillId="0" borderId="0" xfId="0" applyNumberFormat="1" applyFont="1" applyFill="1" applyAlignment="1">
      <alignment horizontal="left"/>
    </xf>
    <xf numFmtId="0" fontId="29" fillId="0" borderId="0" xfId="0" applyFont="1" applyFill="1" applyAlignment="1">
      <alignment horizontal="left"/>
    </xf>
    <xf numFmtId="0" fontId="26" fillId="0" borderId="10" xfId="0" applyFont="1" applyFill="1" applyBorder="1" applyAlignment="1">
      <alignment horizontal="right"/>
    </xf>
    <xf numFmtId="0" fontId="26" fillId="0" borderId="10" xfId="0" applyFont="1" applyFill="1" applyBorder="1" applyAlignment="1">
      <alignment horizontal="left"/>
    </xf>
    <xf numFmtId="2" fontId="26" fillId="0" borderId="10" xfId="0" applyNumberFormat="1" applyFont="1" applyFill="1" applyBorder="1" applyAlignment="1">
      <alignment horizontal="right"/>
    </xf>
    <xf numFmtId="2" fontId="26" fillId="0" borderId="12" xfId="0" applyNumberFormat="1" applyFont="1" applyFill="1" applyBorder="1" applyAlignment="1">
      <alignment horizontal="right"/>
    </xf>
    <xf numFmtId="2" fontId="17" fillId="0" borderId="0" xfId="0" applyNumberFormat="1" applyFont="1" applyFill="1" applyAlignment="1">
      <alignment horizontal="left"/>
    </xf>
    <xf numFmtId="0" fontId="17" fillId="0" borderId="0" xfId="0" applyFont="1" applyFill="1" applyAlignment="1">
      <alignment horizontal="left"/>
    </xf>
    <xf numFmtId="2" fontId="12" fillId="0" borderId="12" xfId="0" applyNumberFormat="1" applyFont="1" applyFill="1" applyBorder="1" applyAlignment="1">
      <alignment horizontal="right"/>
    </xf>
    <xf numFmtId="0" fontId="30" fillId="0" borderId="0" xfId="0" applyFont="1" applyFill="1" applyAlignment="1">
      <alignment horizontal="left"/>
    </xf>
    <xf numFmtId="0" fontId="13" fillId="0" borderId="10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right"/>
    </xf>
    <xf numFmtId="0" fontId="27" fillId="0" borderId="12" xfId="0" applyFont="1" applyFill="1" applyBorder="1" applyAlignment="1">
      <alignment horizontal="right"/>
    </xf>
    <xf numFmtId="0" fontId="17" fillId="0" borderId="0" xfId="0" applyFont="1" applyFill="1" applyAlignment="1">
      <alignment horizontal="right"/>
    </xf>
    <xf numFmtId="2" fontId="17" fillId="0" borderId="0" xfId="0" applyNumberFormat="1" applyFont="1" applyFill="1" applyAlignment="1">
      <alignment horizontal="right"/>
    </xf>
    <xf numFmtId="2" fontId="30" fillId="0" borderId="0" xfId="0" applyNumberFormat="1" applyFont="1" applyFill="1" applyAlignment="1">
      <alignment horizontal="left"/>
    </xf>
    <xf numFmtId="0" fontId="26" fillId="0" borderId="10" xfId="0" applyFont="1" applyFill="1" applyBorder="1" applyAlignment="1">
      <alignment horizontal="left" wrapText="1"/>
    </xf>
    <xf numFmtId="2" fontId="17" fillId="0" borderId="1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left" wrapText="1"/>
    </xf>
    <xf numFmtId="2" fontId="17" fillId="0" borderId="0" xfId="0" applyNumberFormat="1" applyFont="1" applyFill="1" applyBorder="1" applyAlignment="1">
      <alignment horizontal="right"/>
    </xf>
    <xf numFmtId="2" fontId="17" fillId="0" borderId="0" xfId="0" applyNumberFormat="1" applyFont="1" applyFill="1" applyAlignment="1">
      <alignment/>
    </xf>
    <xf numFmtId="49" fontId="14" fillId="0" borderId="15" xfId="0" applyNumberFormat="1" applyFont="1" applyFill="1" applyBorder="1" applyAlignment="1">
      <alignment/>
    </xf>
    <xf numFmtId="0" fontId="12" fillId="0" borderId="12" xfId="0" applyFont="1" applyBorder="1" applyAlignment="1">
      <alignment/>
    </xf>
    <xf numFmtId="0" fontId="26" fillId="0" borderId="12" xfId="0" applyFont="1" applyBorder="1" applyAlignment="1">
      <alignment wrapText="1"/>
    </xf>
    <xf numFmtId="49" fontId="2" fillId="0" borderId="15" xfId="0" applyNumberFormat="1" applyFont="1" applyFill="1" applyBorder="1" applyAlignment="1">
      <alignment wrapText="1"/>
    </xf>
    <xf numFmtId="2" fontId="26" fillId="0" borderId="12" xfId="0" applyNumberFormat="1" applyFont="1" applyFill="1" applyBorder="1" applyAlignment="1">
      <alignment/>
    </xf>
    <xf numFmtId="2" fontId="26" fillId="0" borderId="10" xfId="0" applyNumberFormat="1" applyFont="1" applyFill="1" applyBorder="1" applyAlignment="1">
      <alignment/>
    </xf>
    <xf numFmtId="0" fontId="26" fillId="0" borderId="12" xfId="0" applyFont="1" applyBorder="1" applyAlignment="1">
      <alignment/>
    </xf>
    <xf numFmtId="0" fontId="26" fillId="0" borderId="10" xfId="0" applyFont="1" applyBorder="1" applyAlignment="1">
      <alignment/>
    </xf>
    <xf numFmtId="2" fontId="27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27" fillId="0" borderId="12" xfId="0" applyFont="1" applyBorder="1" applyAlignment="1">
      <alignment/>
    </xf>
    <xf numFmtId="2" fontId="26" fillId="0" borderId="10" xfId="0" applyNumberFormat="1" applyFont="1" applyBorder="1" applyAlignment="1">
      <alignment/>
    </xf>
    <xf numFmtId="2" fontId="12" fillId="0" borderId="10" xfId="0" applyNumberFormat="1" applyFont="1" applyBorder="1" applyAlignment="1">
      <alignment/>
    </xf>
    <xf numFmtId="2" fontId="12" fillId="0" borderId="10" xfId="0" applyNumberFormat="1" applyFont="1" applyFill="1" applyBorder="1" applyAlignment="1">
      <alignment/>
    </xf>
    <xf numFmtId="2" fontId="27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wrapText="1"/>
    </xf>
    <xf numFmtId="2" fontId="12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2" fillId="0" borderId="10" xfId="0" applyFont="1" applyFill="1" applyBorder="1" applyAlignment="1">
      <alignment wrapText="1"/>
    </xf>
    <xf numFmtId="2" fontId="26" fillId="0" borderId="11" xfId="0" applyNumberFormat="1" applyFont="1" applyBorder="1" applyAlignment="1">
      <alignment/>
    </xf>
    <xf numFmtId="0" fontId="31" fillId="0" borderId="12" xfId="0" applyFont="1" applyFill="1" applyBorder="1" applyAlignment="1">
      <alignment horizontal="right"/>
    </xf>
    <xf numFmtId="2" fontId="31" fillId="0" borderId="10" xfId="0" applyNumberFormat="1" applyFont="1" applyFill="1" applyBorder="1" applyAlignment="1">
      <alignment horizontal="right"/>
    </xf>
    <xf numFmtId="2" fontId="31" fillId="0" borderId="0" xfId="0" applyNumberFormat="1" applyFont="1" applyFill="1" applyAlignment="1">
      <alignment horizontal="left"/>
    </xf>
    <xf numFmtId="0" fontId="31" fillId="0" borderId="0" xfId="0" applyFont="1" applyFill="1" applyAlignment="1">
      <alignment horizontal="left"/>
    </xf>
    <xf numFmtId="9" fontId="22" fillId="0" borderId="10" xfId="0" applyNumberFormat="1" applyFont="1" applyFill="1" applyBorder="1" applyAlignment="1">
      <alignment horizontal="left"/>
    </xf>
    <xf numFmtId="0" fontId="17" fillId="24" borderId="11" xfId="0" applyFont="1" applyFill="1" applyBorder="1" applyAlignment="1">
      <alignment horizontal="center" wrapText="1"/>
    </xf>
    <xf numFmtId="49" fontId="14" fillId="0" borderId="15" xfId="0" applyNumberFormat="1" applyFont="1" applyFill="1" applyBorder="1" applyAlignment="1">
      <alignment horizontal="right"/>
    </xf>
    <xf numFmtId="0" fontId="26" fillId="0" borderId="12" xfId="0" applyFont="1" applyFill="1" applyBorder="1" applyAlignment="1">
      <alignment wrapText="1"/>
    </xf>
    <xf numFmtId="0" fontId="26" fillId="0" borderId="12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49" fontId="32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 horizontal="center"/>
    </xf>
    <xf numFmtId="49" fontId="32" fillId="0" borderId="12" xfId="0" applyNumberFormat="1" applyFont="1" applyFill="1" applyBorder="1" applyAlignment="1">
      <alignment horizontal="right"/>
    </xf>
    <xf numFmtId="0" fontId="33" fillId="0" borderId="16" xfId="0" applyFont="1" applyBorder="1" applyAlignment="1">
      <alignment/>
    </xf>
    <xf numFmtId="0" fontId="16" fillId="0" borderId="16" xfId="0" applyFont="1" applyBorder="1" applyAlignment="1">
      <alignment horizontal="center"/>
    </xf>
    <xf numFmtId="0" fontId="16" fillId="0" borderId="16" xfId="0" applyFont="1" applyBorder="1" applyAlignment="1">
      <alignment/>
    </xf>
    <xf numFmtId="2" fontId="16" fillId="0" borderId="11" xfId="0" applyNumberFormat="1" applyFont="1" applyBorder="1" applyAlignment="1">
      <alignment/>
    </xf>
    <xf numFmtId="0" fontId="21" fillId="0" borderId="16" xfId="0" applyFont="1" applyBorder="1" applyAlignment="1">
      <alignment wrapText="1"/>
    </xf>
    <xf numFmtId="0" fontId="21" fillId="0" borderId="12" xfId="0" applyFont="1" applyBorder="1" applyAlignment="1">
      <alignment horizontal="left" wrapText="1"/>
    </xf>
    <xf numFmtId="49" fontId="15" fillId="0" borderId="12" xfId="0" applyNumberFormat="1" applyFont="1" applyFill="1" applyBorder="1" applyAlignment="1">
      <alignment horizontal="right"/>
    </xf>
    <xf numFmtId="0" fontId="26" fillId="0" borderId="16" xfId="0" applyFont="1" applyBorder="1" applyAlignment="1">
      <alignment wrapText="1"/>
    </xf>
    <xf numFmtId="0" fontId="15" fillId="0" borderId="11" xfId="0" applyFont="1" applyFill="1" applyBorder="1" applyAlignment="1">
      <alignment horizontal="center"/>
    </xf>
    <xf numFmtId="2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6" fillId="0" borderId="12" xfId="0" applyFont="1" applyFill="1" applyBorder="1" applyAlignment="1">
      <alignment horizontal="right"/>
    </xf>
    <xf numFmtId="2" fontId="13" fillId="0" borderId="0" xfId="0" applyNumberFormat="1" applyFont="1" applyFill="1" applyAlignment="1">
      <alignment/>
    </xf>
    <xf numFmtId="0" fontId="12" fillId="0" borderId="10" xfId="0" applyFont="1" applyBorder="1" applyAlignment="1">
      <alignment wrapText="1"/>
    </xf>
    <xf numFmtId="2" fontId="21" fillId="0" borderId="15" xfId="0" applyNumberFormat="1" applyFont="1" applyFill="1" applyBorder="1" applyAlignment="1">
      <alignment horizontal="center" wrapText="1"/>
    </xf>
    <xf numFmtId="2" fontId="21" fillId="0" borderId="0" xfId="0" applyNumberFormat="1" applyFont="1" applyFill="1" applyBorder="1" applyAlignment="1">
      <alignment wrapText="1"/>
    </xf>
    <xf numFmtId="0" fontId="12" fillId="0" borderId="12" xfId="0" applyFont="1" applyBorder="1" applyAlignment="1">
      <alignment wrapText="1"/>
    </xf>
    <xf numFmtId="0" fontId="12" fillId="0" borderId="16" xfId="0" applyFont="1" applyBorder="1" applyAlignment="1">
      <alignment wrapText="1"/>
    </xf>
    <xf numFmtId="2" fontId="21" fillId="0" borderId="16" xfId="0" applyNumberFormat="1" applyFont="1" applyBorder="1" applyAlignment="1">
      <alignment wrapText="1"/>
    </xf>
    <xf numFmtId="0" fontId="26" fillId="0" borderId="15" xfId="0" applyFont="1" applyBorder="1" applyAlignment="1">
      <alignment/>
    </xf>
    <xf numFmtId="0" fontId="26" fillId="0" borderId="16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2" fontId="15" fillId="0" borderId="12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2" fontId="26" fillId="0" borderId="11" xfId="0" applyNumberFormat="1" applyFont="1" applyFill="1" applyBorder="1" applyAlignment="1">
      <alignment horizontal="right"/>
    </xf>
    <xf numFmtId="2" fontId="27" fillId="0" borderId="12" xfId="0" applyNumberFormat="1" applyFont="1" applyFill="1" applyBorder="1" applyAlignment="1">
      <alignment horizontal="right"/>
    </xf>
    <xf numFmtId="0" fontId="26" fillId="0" borderId="10" xfId="0" applyFont="1" applyBorder="1" applyAlignment="1">
      <alignment wrapText="1"/>
    </xf>
    <xf numFmtId="49" fontId="2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center"/>
    </xf>
    <xf numFmtId="2" fontId="21" fillId="0" borderId="12" xfId="0" applyNumberFormat="1" applyFont="1" applyFill="1" applyBorder="1" applyAlignment="1">
      <alignment horizontal="center"/>
    </xf>
    <xf numFmtId="2" fontId="21" fillId="0" borderId="11" xfId="0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21" fillId="0" borderId="15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21" fillId="0" borderId="18" xfId="0" applyFont="1" applyBorder="1" applyAlignment="1">
      <alignment horizontal="left" wrapText="1"/>
    </xf>
    <xf numFmtId="0" fontId="21" fillId="0" borderId="15" xfId="0" applyFont="1" applyBorder="1" applyAlignment="1">
      <alignment horizontal="left" wrapText="1"/>
    </xf>
    <xf numFmtId="0" fontId="7" fillId="0" borderId="1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10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72;&#1089;&#1082;&#1072;&#1076;\&#1058;&#1045;&#1050;&#1059;&#1063;&#1050;&#1040;%20&#1047;&#1040;%202014%20&#1075;&#1086;&#1076;%20&#1092;&#1072;&#108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М.8а"/>
      <sheetName val="расходы"/>
      <sheetName val="Свод "/>
      <sheetName val="Б-10А"/>
      <sheetName val="10А"/>
      <sheetName val="Б-10Б"/>
      <sheetName val="Лист4"/>
      <sheetName val="Лист3"/>
      <sheetName val="10Б"/>
      <sheetName val="К-17А"/>
      <sheetName val="Лист2"/>
      <sheetName val="17А"/>
      <sheetName val="К-17Б"/>
      <sheetName val="17Б"/>
      <sheetName val="К-19Б"/>
      <sheetName val="19Б"/>
      <sheetName val="Ст-42"/>
      <sheetName val="42"/>
      <sheetName val="Сп-4"/>
      <sheetName val="4"/>
      <sheetName val="1Мая-13"/>
      <sheetName val="13"/>
      <sheetName val="К.М14А"/>
      <sheetName val="14А"/>
      <sheetName val="Ч-22"/>
      <sheetName val="22"/>
      <sheetName val="Ч-28А "/>
      <sheetName val="28А"/>
      <sheetName val="Ч-38"/>
      <sheetName val="38"/>
      <sheetName val="Ч-32"/>
      <sheetName val="гаражи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2"/>
  <sheetViews>
    <sheetView tabSelected="1" zoomScalePageLayoutView="0" workbookViewId="0" topLeftCell="A1">
      <selection activeCell="W65" sqref="W65"/>
    </sheetView>
  </sheetViews>
  <sheetFormatPr defaultColWidth="9.140625" defaultRowHeight="15"/>
  <cols>
    <col min="1" max="1" width="4.00390625" style="102" customWidth="1"/>
    <col min="2" max="2" width="46.421875" style="102" customWidth="1"/>
    <col min="3" max="3" width="11.140625" style="102" customWidth="1"/>
    <col min="4" max="4" width="12.00390625" style="102" hidden="1" customWidth="1"/>
    <col min="5" max="7" width="10.8515625" style="102" hidden="1" customWidth="1"/>
    <col min="8" max="8" width="12.140625" style="102" hidden="1" customWidth="1"/>
    <col min="9" max="9" width="10.8515625" style="102" hidden="1" customWidth="1"/>
    <col min="10" max="10" width="11.57421875" style="102" hidden="1" customWidth="1"/>
    <col min="11" max="11" width="10.8515625" style="102" hidden="1" customWidth="1"/>
    <col min="12" max="12" width="11.421875" style="102" hidden="1" customWidth="1"/>
    <col min="13" max="14" width="10.8515625" style="102" hidden="1" customWidth="1"/>
    <col min="15" max="15" width="11.140625" style="102" hidden="1" customWidth="1"/>
    <col min="16" max="16" width="12.140625" style="102" bestFit="1" customWidth="1"/>
    <col min="17" max="17" width="14.421875" style="102" bestFit="1" customWidth="1"/>
    <col min="18" max="18" width="13.140625" style="102" bestFit="1" customWidth="1"/>
    <col min="19" max="19" width="9.140625" style="102" customWidth="1"/>
    <col min="20" max="20" width="10.57421875" style="102" bestFit="1" customWidth="1"/>
    <col min="21" max="16384" width="9.140625" style="102" customWidth="1"/>
  </cols>
  <sheetData>
    <row r="1" spans="2:18" s="41" customFormat="1" ht="20.25" customHeight="1">
      <c r="B1" s="184" t="s">
        <v>147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2:19" s="43" customFormat="1" ht="36.75" customHeight="1">
      <c r="B2" s="44"/>
      <c r="C2" s="45" t="s">
        <v>188</v>
      </c>
      <c r="D2" s="46" t="s">
        <v>41</v>
      </c>
      <c r="E2" s="46" t="s">
        <v>42</v>
      </c>
      <c r="F2" s="46" t="s">
        <v>43</v>
      </c>
      <c r="G2" s="46" t="s">
        <v>44</v>
      </c>
      <c r="H2" s="46" t="s">
        <v>45</v>
      </c>
      <c r="I2" s="46" t="s">
        <v>46</v>
      </c>
      <c r="J2" s="46" t="s">
        <v>47</v>
      </c>
      <c r="K2" s="46" t="s">
        <v>48</v>
      </c>
      <c r="L2" s="46" t="s">
        <v>49</v>
      </c>
      <c r="M2" s="46" t="s">
        <v>50</v>
      </c>
      <c r="N2" s="46" t="s">
        <v>51</v>
      </c>
      <c r="O2" s="46" t="s">
        <v>52</v>
      </c>
      <c r="P2" s="46" t="s">
        <v>189</v>
      </c>
      <c r="Q2" s="45" t="s">
        <v>190</v>
      </c>
      <c r="R2" s="45" t="s">
        <v>191</v>
      </c>
      <c r="S2" s="47"/>
    </row>
    <row r="3" spans="2:17" s="48" customFormat="1" ht="15.75">
      <c r="B3" s="49" t="s">
        <v>56</v>
      </c>
      <c r="C3" s="50"/>
      <c r="D3" s="51"/>
      <c r="E3" s="51"/>
      <c r="F3" s="51"/>
      <c r="G3" s="51"/>
      <c r="H3" s="51"/>
      <c r="I3" s="51"/>
      <c r="J3" s="52"/>
      <c r="K3" s="52"/>
      <c r="L3" s="52"/>
      <c r="M3" s="52"/>
      <c r="N3" s="52"/>
      <c r="O3" s="52"/>
      <c r="P3" s="52"/>
      <c r="Q3" s="53"/>
    </row>
    <row r="4" spans="2:18" s="55" customFormat="1" ht="15.75">
      <c r="B4" s="56" t="s">
        <v>107</v>
      </c>
      <c r="C4" s="57"/>
      <c r="D4" s="57"/>
      <c r="E4" s="57"/>
      <c r="F4" s="57"/>
      <c r="G4" s="57"/>
      <c r="H4" s="57">
        <v>25588.3</v>
      </c>
      <c r="I4" s="57">
        <v>22725.84</v>
      </c>
      <c r="J4" s="57">
        <v>22204.37</v>
      </c>
      <c r="K4" s="57">
        <v>19869.45</v>
      </c>
      <c r="L4" s="57">
        <v>22725.84</v>
      </c>
      <c r="M4" s="57">
        <v>22725.84</v>
      </c>
      <c r="N4" s="57">
        <v>22725.84</v>
      </c>
      <c r="O4" s="57">
        <v>22725.84</v>
      </c>
      <c r="P4" s="58">
        <f aca="true" t="shared" si="0" ref="P4:P25">SUM(D4:O4)</f>
        <v>181291.31999999998</v>
      </c>
      <c r="Q4" s="58">
        <v>129163.26</v>
      </c>
      <c r="R4" s="57">
        <f aca="true" t="shared" si="1" ref="R4:R25">C4+P4-Q4</f>
        <v>52128.05999999998</v>
      </c>
    </row>
    <row r="5" spans="2:18" s="55" customFormat="1" ht="15.75">
      <c r="B5" s="56" t="s">
        <v>151</v>
      </c>
      <c r="C5" s="57"/>
      <c r="D5" s="57"/>
      <c r="E5" s="57"/>
      <c r="F5" s="57"/>
      <c r="G5" s="57"/>
      <c r="H5" s="57">
        <v>108.49</v>
      </c>
      <c r="I5" s="57">
        <v>151.82</v>
      </c>
      <c r="J5" s="57">
        <v>167.18</v>
      </c>
      <c r="K5" s="57">
        <v>173.44</v>
      </c>
      <c r="L5" s="57">
        <v>173.44</v>
      </c>
      <c r="M5" s="57">
        <v>173.44</v>
      </c>
      <c r="N5" s="57">
        <v>173.44</v>
      </c>
      <c r="O5" s="57">
        <v>173.44</v>
      </c>
      <c r="P5" s="58">
        <f t="shared" si="0"/>
        <v>1294.6900000000003</v>
      </c>
      <c r="Q5" s="58">
        <v>916.75</v>
      </c>
      <c r="R5" s="57">
        <f t="shared" si="1"/>
        <v>377.9400000000003</v>
      </c>
    </row>
    <row r="6" spans="2:18" s="55" customFormat="1" ht="15.75">
      <c r="B6" s="56" t="s">
        <v>152</v>
      </c>
      <c r="C6" s="57"/>
      <c r="D6" s="57"/>
      <c r="E6" s="57"/>
      <c r="F6" s="57"/>
      <c r="G6" s="57"/>
      <c r="H6" s="57"/>
      <c r="I6" s="57">
        <v>216.85</v>
      </c>
      <c r="J6" s="57">
        <v>216.85</v>
      </c>
      <c r="K6" s="57">
        <v>216.85</v>
      </c>
      <c r="L6" s="57">
        <v>216.85</v>
      </c>
      <c r="M6" s="57">
        <v>216.85</v>
      </c>
      <c r="N6" s="58">
        <v>216.85</v>
      </c>
      <c r="O6" s="58">
        <v>216.85</v>
      </c>
      <c r="P6" s="58">
        <f t="shared" si="0"/>
        <v>1517.9499999999998</v>
      </c>
      <c r="Q6" s="58">
        <v>1022.69</v>
      </c>
      <c r="R6" s="57">
        <f t="shared" si="1"/>
        <v>495.25999999999976</v>
      </c>
    </row>
    <row r="7" spans="2:18" s="55" customFormat="1" ht="15.75">
      <c r="B7" s="56" t="s">
        <v>153</v>
      </c>
      <c r="C7" s="57"/>
      <c r="D7" s="57"/>
      <c r="E7" s="57"/>
      <c r="F7" s="57"/>
      <c r="G7" s="57"/>
      <c r="H7" s="57">
        <v>303.58</v>
      </c>
      <c r="I7" s="57">
        <v>455.39</v>
      </c>
      <c r="J7" s="57">
        <v>488.47</v>
      </c>
      <c r="K7" s="57">
        <v>498.75</v>
      </c>
      <c r="L7" s="57">
        <v>498.75</v>
      </c>
      <c r="M7" s="57">
        <v>498.75</v>
      </c>
      <c r="N7" s="58">
        <v>498.75</v>
      </c>
      <c r="O7" s="58">
        <v>498.75</v>
      </c>
      <c r="P7" s="58">
        <f t="shared" si="0"/>
        <v>3741.19</v>
      </c>
      <c r="Q7" s="58">
        <v>2652.74</v>
      </c>
      <c r="R7" s="57">
        <f t="shared" si="1"/>
        <v>1088.4500000000003</v>
      </c>
    </row>
    <row r="8" spans="2:18" s="55" customFormat="1" ht="15.75">
      <c r="B8" s="56" t="s">
        <v>154</v>
      </c>
      <c r="C8" s="57"/>
      <c r="D8" s="57"/>
      <c r="E8" s="57"/>
      <c r="F8" s="57"/>
      <c r="G8" s="57"/>
      <c r="H8" s="57">
        <v>1821.53</v>
      </c>
      <c r="I8" s="57">
        <v>8934.26</v>
      </c>
      <c r="J8" s="57">
        <v>2060.11</v>
      </c>
      <c r="K8" s="57">
        <v>-1393.31</v>
      </c>
      <c r="L8" s="57">
        <v>2054.63</v>
      </c>
      <c r="M8" s="58">
        <v>-2992.54</v>
      </c>
      <c r="N8" s="58">
        <v>1496.28</v>
      </c>
      <c r="O8" s="58">
        <v>-1171.07</v>
      </c>
      <c r="P8" s="58">
        <f t="shared" si="0"/>
        <v>10809.890000000001</v>
      </c>
      <c r="Q8" s="58">
        <v>11755.79</v>
      </c>
      <c r="R8" s="57">
        <f t="shared" si="1"/>
        <v>-945.8999999999996</v>
      </c>
    </row>
    <row r="9" spans="2:18" s="55" customFormat="1" ht="15.75">
      <c r="B9" s="56" t="s">
        <v>129</v>
      </c>
      <c r="C9" s="57"/>
      <c r="D9" s="57"/>
      <c r="E9" s="57"/>
      <c r="F9" s="57"/>
      <c r="G9" s="57"/>
      <c r="H9" s="57">
        <v>10842.5</v>
      </c>
      <c r="I9" s="57">
        <v>10842.5</v>
      </c>
      <c r="J9" s="57">
        <v>10656.06</v>
      </c>
      <c r="K9" s="57">
        <v>10842.5</v>
      </c>
      <c r="L9" s="57">
        <v>10842.5</v>
      </c>
      <c r="M9" s="57">
        <v>10842.5</v>
      </c>
      <c r="N9" s="57">
        <v>10842.5</v>
      </c>
      <c r="O9" s="57">
        <v>10842.5</v>
      </c>
      <c r="P9" s="58">
        <f t="shared" si="0"/>
        <v>86553.56</v>
      </c>
      <c r="Q9" s="58">
        <v>60547.56</v>
      </c>
      <c r="R9" s="57">
        <f t="shared" si="1"/>
        <v>26006</v>
      </c>
    </row>
    <row r="10" spans="2:18" s="55" customFormat="1" ht="15.75">
      <c r="B10" s="56" t="s">
        <v>149</v>
      </c>
      <c r="C10" s="57"/>
      <c r="D10" s="57"/>
      <c r="E10" s="57"/>
      <c r="F10" s="57"/>
      <c r="G10" s="57"/>
      <c r="H10" s="57">
        <v>6505.5</v>
      </c>
      <c r="I10" s="57">
        <v>6505.5</v>
      </c>
      <c r="J10" s="57">
        <v>6393.64</v>
      </c>
      <c r="K10" s="57">
        <v>6505.5</v>
      </c>
      <c r="L10" s="57">
        <v>6505.5</v>
      </c>
      <c r="M10" s="57">
        <v>6505.5</v>
      </c>
      <c r="N10" s="57">
        <v>6505.5</v>
      </c>
      <c r="O10" s="57">
        <v>6505.5</v>
      </c>
      <c r="P10" s="58">
        <f t="shared" si="0"/>
        <v>51932.14</v>
      </c>
      <c r="Q10" s="58">
        <v>36128.14</v>
      </c>
      <c r="R10" s="57">
        <f t="shared" si="1"/>
        <v>15804</v>
      </c>
    </row>
    <row r="11" spans="2:18" s="55" customFormat="1" ht="15.75">
      <c r="B11" s="56" t="s">
        <v>106</v>
      </c>
      <c r="C11" s="57"/>
      <c r="D11" s="57"/>
      <c r="E11" s="57"/>
      <c r="F11" s="57"/>
      <c r="G11" s="57"/>
      <c r="H11" s="57">
        <v>4770.7</v>
      </c>
      <c r="I11" s="57">
        <v>4770.7</v>
      </c>
      <c r="J11" s="57">
        <v>4688.67</v>
      </c>
      <c r="K11" s="57">
        <v>4770.7</v>
      </c>
      <c r="L11" s="57">
        <v>4770.7</v>
      </c>
      <c r="M11" s="57">
        <v>4770.7</v>
      </c>
      <c r="N11" s="57">
        <v>4770.7</v>
      </c>
      <c r="O11" s="57">
        <v>4770.7</v>
      </c>
      <c r="P11" s="58">
        <f t="shared" si="0"/>
        <v>38083.57</v>
      </c>
      <c r="Q11" s="58">
        <v>27020.93</v>
      </c>
      <c r="R11" s="57">
        <f t="shared" si="1"/>
        <v>11062.64</v>
      </c>
    </row>
    <row r="12" spans="2:18" s="55" customFormat="1" ht="15.75">
      <c r="B12" s="56" t="s">
        <v>165</v>
      </c>
      <c r="C12" s="57"/>
      <c r="D12" s="57"/>
      <c r="E12" s="57"/>
      <c r="F12" s="57"/>
      <c r="G12" s="57"/>
      <c r="H12" s="57">
        <v>2862.46</v>
      </c>
      <c r="I12" s="57">
        <v>2862.46</v>
      </c>
      <c r="J12" s="57">
        <v>2862.46</v>
      </c>
      <c r="K12" s="57">
        <v>2774.68</v>
      </c>
      <c r="L12" s="57">
        <v>2862.46</v>
      </c>
      <c r="M12" s="57">
        <v>2862.46</v>
      </c>
      <c r="N12" s="57">
        <v>2862.46</v>
      </c>
      <c r="O12" s="57">
        <v>2862.46</v>
      </c>
      <c r="P12" s="58">
        <f t="shared" si="0"/>
        <v>22811.899999999998</v>
      </c>
      <c r="Q12" s="58">
        <v>16374.25</v>
      </c>
      <c r="R12" s="57">
        <f t="shared" si="1"/>
        <v>6437.649999999998</v>
      </c>
    </row>
    <row r="13" spans="2:18" s="55" customFormat="1" ht="15.75">
      <c r="B13" s="56" t="s">
        <v>60</v>
      </c>
      <c r="C13" s="57"/>
      <c r="D13" s="57"/>
      <c r="E13" s="57"/>
      <c r="F13" s="57"/>
      <c r="G13" s="57"/>
      <c r="H13" s="57">
        <v>600</v>
      </c>
      <c r="I13" s="57">
        <v>600</v>
      </c>
      <c r="J13" s="57">
        <v>600</v>
      </c>
      <c r="K13" s="57">
        <v>600</v>
      </c>
      <c r="L13" s="57">
        <v>600</v>
      </c>
      <c r="M13" s="57">
        <v>1933</v>
      </c>
      <c r="N13" s="57">
        <v>1933</v>
      </c>
      <c r="O13" s="57">
        <v>1934</v>
      </c>
      <c r="P13" s="58">
        <f t="shared" si="0"/>
        <v>8800</v>
      </c>
      <c r="Q13" s="57">
        <v>4200</v>
      </c>
      <c r="R13" s="57">
        <f t="shared" si="1"/>
        <v>4600</v>
      </c>
    </row>
    <row r="14" spans="2:18" s="55" customFormat="1" ht="15.75">
      <c r="B14" s="140">
        <v>0.15</v>
      </c>
      <c r="C14" s="57"/>
      <c r="D14" s="57">
        <f>-D13*15%</f>
        <v>0</v>
      </c>
      <c r="E14" s="57">
        <f aca="true" t="shared" si="2" ref="E14:N14">-E13*15%</f>
        <v>0</v>
      </c>
      <c r="F14" s="57">
        <f t="shared" si="2"/>
        <v>0</v>
      </c>
      <c r="G14" s="57">
        <f t="shared" si="2"/>
        <v>0</v>
      </c>
      <c r="H14" s="57">
        <f t="shared" si="2"/>
        <v>-90</v>
      </c>
      <c r="I14" s="57">
        <f t="shared" si="2"/>
        <v>-90</v>
      </c>
      <c r="J14" s="57">
        <f t="shared" si="2"/>
        <v>-90</v>
      </c>
      <c r="K14" s="57">
        <f t="shared" si="2"/>
        <v>-90</v>
      </c>
      <c r="L14" s="57">
        <f t="shared" si="2"/>
        <v>-90</v>
      </c>
      <c r="M14" s="57">
        <f t="shared" si="2"/>
        <v>-289.95</v>
      </c>
      <c r="N14" s="57">
        <f t="shared" si="2"/>
        <v>-289.95</v>
      </c>
      <c r="O14" s="57">
        <f>-O13*15%</f>
        <v>-290.09999999999997</v>
      </c>
      <c r="P14" s="58">
        <f t="shared" si="0"/>
        <v>-1320</v>
      </c>
      <c r="Q14" s="57">
        <f>-Q13*15%</f>
        <v>-630</v>
      </c>
      <c r="R14" s="57">
        <f t="shared" si="1"/>
        <v>-690</v>
      </c>
    </row>
    <row r="15" spans="2:18" s="55" customFormat="1" ht="15.75">
      <c r="B15" s="140" t="s">
        <v>161</v>
      </c>
      <c r="C15" s="57"/>
      <c r="D15" s="57"/>
      <c r="E15" s="57"/>
      <c r="F15" s="57"/>
      <c r="G15" s="57"/>
      <c r="H15" s="57">
        <v>578.5</v>
      </c>
      <c r="I15" s="57">
        <v>911.58</v>
      </c>
      <c r="J15" s="57">
        <v>681.44</v>
      </c>
      <c r="K15" s="57">
        <v>681.44</v>
      </c>
      <c r="L15" s="57">
        <v>681.44</v>
      </c>
      <c r="M15" s="57">
        <v>1730.32</v>
      </c>
      <c r="N15" s="57">
        <v>543.17</v>
      </c>
      <c r="O15" s="57">
        <v>543.17</v>
      </c>
      <c r="P15" s="58">
        <f t="shared" si="0"/>
        <v>6351.06</v>
      </c>
      <c r="Q15" s="57"/>
      <c r="R15" s="57">
        <f t="shared" si="1"/>
        <v>6351.06</v>
      </c>
    </row>
    <row r="16" spans="2:18" s="55" customFormat="1" ht="15.75">
      <c r="B16" s="140" t="s">
        <v>150</v>
      </c>
      <c r="C16" s="57"/>
      <c r="D16" s="57"/>
      <c r="E16" s="57"/>
      <c r="F16" s="57"/>
      <c r="G16" s="57"/>
      <c r="H16" s="57">
        <v>9382.2</v>
      </c>
      <c r="I16" s="57">
        <v>9382.2</v>
      </c>
      <c r="J16" s="57">
        <v>9382.2</v>
      </c>
      <c r="K16" s="57">
        <v>9382.2</v>
      </c>
      <c r="L16" s="57">
        <v>9382.2</v>
      </c>
      <c r="M16" s="57">
        <v>25882.08</v>
      </c>
      <c r="N16" s="57">
        <v>9382.2</v>
      </c>
      <c r="O16" s="57">
        <v>9382.2</v>
      </c>
      <c r="P16" s="58">
        <f t="shared" si="0"/>
        <v>91557.48</v>
      </c>
      <c r="Q16" s="57"/>
      <c r="R16" s="57">
        <f t="shared" si="1"/>
        <v>91557.48</v>
      </c>
    </row>
    <row r="17" spans="2:18" s="60" customFormat="1" ht="15.75">
      <c r="B17" s="61" t="s">
        <v>104</v>
      </c>
      <c r="C17" s="62">
        <f>SUM(C4:C16)</f>
        <v>0</v>
      </c>
      <c r="D17" s="62">
        <f>SUM(D4:D16)</f>
        <v>0</v>
      </c>
      <c r="E17" s="62">
        <f>SUM(E4:E16)</f>
        <v>0</v>
      </c>
      <c r="F17" s="62">
        <f>SUM(F4:F16)</f>
        <v>0</v>
      </c>
      <c r="G17" s="62">
        <f>SUM(G4:G16)</f>
        <v>0</v>
      </c>
      <c r="H17" s="62">
        <f>H4+H5+H7+H6+H8+H9+H10+H11+H12+H13+H14+H15+H16</f>
        <v>63273.759999999995</v>
      </c>
      <c r="I17" s="62">
        <f aca="true" t="shared" si="3" ref="I17:R17">I4+I5+I7+I6+I8+I9+I10+I11+I12+I13+I14+I15+I16</f>
        <v>68269.09999999999</v>
      </c>
      <c r="J17" s="62">
        <f t="shared" si="3"/>
        <v>60311.45</v>
      </c>
      <c r="K17" s="62">
        <f t="shared" si="3"/>
        <v>54832.2</v>
      </c>
      <c r="L17" s="62">
        <f t="shared" si="3"/>
        <v>61224.31</v>
      </c>
      <c r="M17" s="62">
        <f t="shared" si="3"/>
        <v>74858.95</v>
      </c>
      <c r="N17" s="62">
        <f t="shared" si="3"/>
        <v>61660.73999999999</v>
      </c>
      <c r="O17" s="62">
        <f t="shared" si="3"/>
        <v>58994.23999999999</v>
      </c>
      <c r="P17" s="62">
        <f t="shared" si="3"/>
        <v>503424.75</v>
      </c>
      <c r="Q17" s="62">
        <f t="shared" si="3"/>
        <v>289152.11</v>
      </c>
      <c r="R17" s="62">
        <f t="shared" si="3"/>
        <v>214272.63999999996</v>
      </c>
    </row>
    <row r="18" spans="2:18" s="55" customFormat="1" ht="15.75">
      <c r="B18" s="61"/>
      <c r="C18" s="57"/>
      <c r="D18" s="57"/>
      <c r="E18" s="57"/>
      <c r="F18" s="57"/>
      <c r="G18" s="57"/>
      <c r="H18" s="57"/>
      <c r="I18" s="57"/>
      <c r="J18" s="58"/>
      <c r="K18" s="58"/>
      <c r="L18" s="58"/>
      <c r="M18" s="58"/>
      <c r="N18" s="58"/>
      <c r="O18" s="58"/>
      <c r="P18" s="58"/>
      <c r="Q18" s="58"/>
      <c r="R18" s="57"/>
    </row>
    <row r="19" spans="2:18" s="55" customFormat="1" ht="15.75">
      <c r="B19" s="182" t="s">
        <v>173</v>
      </c>
      <c r="C19" s="183"/>
      <c r="D19" s="67"/>
      <c r="E19" s="67"/>
      <c r="F19" s="67"/>
      <c r="G19" s="67"/>
      <c r="H19" s="67"/>
      <c r="I19" s="67"/>
      <c r="J19" s="68"/>
      <c r="K19" s="68"/>
      <c r="L19" s="68"/>
      <c r="M19" s="68"/>
      <c r="N19" s="68"/>
      <c r="O19" s="68"/>
      <c r="P19" s="58"/>
      <c r="Q19" s="68"/>
      <c r="R19" s="57"/>
    </row>
    <row r="20" spans="2:18" s="55" customFormat="1" ht="15.75">
      <c r="B20" s="56" t="s">
        <v>37</v>
      </c>
      <c r="C20" s="57"/>
      <c r="D20" s="57"/>
      <c r="E20" s="57"/>
      <c r="F20" s="57"/>
      <c r="G20" s="57"/>
      <c r="H20" s="57">
        <v>4669.71</v>
      </c>
      <c r="I20" s="57">
        <v>3028.28</v>
      </c>
      <c r="J20" s="58">
        <v>4502.01</v>
      </c>
      <c r="K20" s="58">
        <v>4076.95</v>
      </c>
      <c r="L20" s="58">
        <v>2782.54</v>
      </c>
      <c r="M20" s="58">
        <v>4485.37</v>
      </c>
      <c r="N20" s="58">
        <v>4612.29</v>
      </c>
      <c r="O20" s="58">
        <v>4573.25</v>
      </c>
      <c r="P20" s="58">
        <f t="shared" si="0"/>
        <v>32730.4</v>
      </c>
      <c r="Q20" s="58">
        <v>20920.86</v>
      </c>
      <c r="R20" s="57">
        <f t="shared" si="1"/>
        <v>11809.54</v>
      </c>
    </row>
    <row r="21" spans="2:18" s="55" customFormat="1" ht="15.75">
      <c r="B21" s="56" t="s">
        <v>38</v>
      </c>
      <c r="C21" s="57"/>
      <c r="D21" s="57"/>
      <c r="E21" s="57"/>
      <c r="F21" s="57"/>
      <c r="G21" s="57"/>
      <c r="H21" s="57">
        <v>5487.59</v>
      </c>
      <c r="I21" s="57">
        <v>3732.87</v>
      </c>
      <c r="J21" s="58">
        <v>5003.39</v>
      </c>
      <c r="K21" s="58">
        <v>5165.01</v>
      </c>
      <c r="L21" s="58">
        <v>4093.51</v>
      </c>
      <c r="M21" s="58">
        <v>5437.23</v>
      </c>
      <c r="N21" s="58">
        <v>5597.28</v>
      </c>
      <c r="O21" s="58">
        <v>5295.29</v>
      </c>
      <c r="P21" s="58">
        <f t="shared" si="0"/>
        <v>39812.170000000006</v>
      </c>
      <c r="Q21" s="58">
        <v>25060.96</v>
      </c>
      <c r="R21" s="57">
        <f t="shared" si="1"/>
        <v>14751.210000000006</v>
      </c>
    </row>
    <row r="22" spans="2:18" s="55" customFormat="1" ht="15.75">
      <c r="B22" s="56" t="s">
        <v>68</v>
      </c>
      <c r="C22" s="57"/>
      <c r="D22" s="57"/>
      <c r="E22" s="57"/>
      <c r="F22" s="57"/>
      <c r="G22" s="57"/>
      <c r="H22" s="57">
        <v>35337.34</v>
      </c>
      <c r="I22" s="57">
        <v>35337.34</v>
      </c>
      <c r="J22" s="57">
        <v>37527.71</v>
      </c>
      <c r="K22" s="57">
        <v>37527.71</v>
      </c>
      <c r="L22" s="57">
        <v>37527.71</v>
      </c>
      <c r="M22" s="57">
        <v>37527.71</v>
      </c>
      <c r="N22" s="57">
        <v>37527.71</v>
      </c>
      <c r="O22" s="57">
        <v>37527.71</v>
      </c>
      <c r="P22" s="58">
        <f t="shared" si="0"/>
        <v>295840.93999999994</v>
      </c>
      <c r="Q22" s="58">
        <v>219138.21</v>
      </c>
      <c r="R22" s="57">
        <f t="shared" si="1"/>
        <v>76702.72999999995</v>
      </c>
    </row>
    <row r="23" spans="2:18" s="55" customFormat="1" ht="15.75">
      <c r="B23" s="56" t="s">
        <v>36</v>
      </c>
      <c r="C23" s="57"/>
      <c r="D23" s="57"/>
      <c r="E23" s="57"/>
      <c r="F23" s="57"/>
      <c r="G23" s="57"/>
      <c r="H23" s="57">
        <v>8786.52</v>
      </c>
      <c r="I23" s="57">
        <v>8301.44</v>
      </c>
      <c r="J23" s="58">
        <v>6517.37</v>
      </c>
      <c r="K23" s="58">
        <v>10646.71</v>
      </c>
      <c r="L23" s="58">
        <v>9273.61</v>
      </c>
      <c r="M23" s="58">
        <v>10164.34</v>
      </c>
      <c r="N23" s="58">
        <v>10260.71</v>
      </c>
      <c r="O23" s="58">
        <v>9059.72</v>
      </c>
      <c r="P23" s="58">
        <f t="shared" si="0"/>
        <v>73010.41999999998</v>
      </c>
      <c r="Q23" s="58">
        <v>49511.15</v>
      </c>
      <c r="R23" s="57">
        <f t="shared" si="1"/>
        <v>23499.269999999982</v>
      </c>
    </row>
    <row r="24" spans="2:18" s="60" customFormat="1" ht="15.75">
      <c r="B24" s="61" t="s">
        <v>72</v>
      </c>
      <c r="C24" s="62">
        <f aca="true" t="shared" si="4" ref="C24:R24">C20+C21+C22+C23</f>
        <v>0</v>
      </c>
      <c r="D24" s="62">
        <f t="shared" si="4"/>
        <v>0</v>
      </c>
      <c r="E24" s="62">
        <f t="shared" si="4"/>
        <v>0</v>
      </c>
      <c r="F24" s="62">
        <f t="shared" si="4"/>
        <v>0</v>
      </c>
      <c r="G24" s="62">
        <f t="shared" si="4"/>
        <v>0</v>
      </c>
      <c r="H24" s="62">
        <f t="shared" si="4"/>
        <v>54281.16</v>
      </c>
      <c r="I24" s="62">
        <f t="shared" si="4"/>
        <v>50399.93</v>
      </c>
      <c r="J24" s="62">
        <f t="shared" si="4"/>
        <v>53550.48</v>
      </c>
      <c r="K24" s="62">
        <f t="shared" si="4"/>
        <v>57416.38</v>
      </c>
      <c r="L24" s="62">
        <f t="shared" si="4"/>
        <v>53677.37</v>
      </c>
      <c r="M24" s="62">
        <f t="shared" si="4"/>
        <v>57614.649999999994</v>
      </c>
      <c r="N24" s="62">
        <f t="shared" si="4"/>
        <v>57997.99</v>
      </c>
      <c r="O24" s="62">
        <f t="shared" si="4"/>
        <v>56455.97</v>
      </c>
      <c r="P24" s="62">
        <f t="shared" si="4"/>
        <v>441393.92999999993</v>
      </c>
      <c r="Q24" s="62">
        <f t="shared" si="4"/>
        <v>314631.18</v>
      </c>
      <c r="R24" s="62">
        <f t="shared" si="4"/>
        <v>126762.74999999994</v>
      </c>
    </row>
    <row r="25" spans="2:18" s="60" customFormat="1" ht="15.75">
      <c r="B25" s="61" t="s">
        <v>73</v>
      </c>
      <c r="C25" s="62">
        <f aca="true" t="shared" si="5" ref="C25:O25">C24+C17</f>
        <v>0</v>
      </c>
      <c r="D25" s="62">
        <f t="shared" si="5"/>
        <v>0</v>
      </c>
      <c r="E25" s="62">
        <f t="shared" si="5"/>
        <v>0</v>
      </c>
      <c r="F25" s="62">
        <f t="shared" si="5"/>
        <v>0</v>
      </c>
      <c r="G25" s="62">
        <f t="shared" si="5"/>
        <v>0</v>
      </c>
      <c r="H25" s="62">
        <f t="shared" si="5"/>
        <v>117554.92</v>
      </c>
      <c r="I25" s="62">
        <f t="shared" si="5"/>
        <v>118669.03</v>
      </c>
      <c r="J25" s="62">
        <f t="shared" si="5"/>
        <v>113861.93</v>
      </c>
      <c r="K25" s="62">
        <f t="shared" si="5"/>
        <v>112248.57999999999</v>
      </c>
      <c r="L25" s="62">
        <f t="shared" si="5"/>
        <v>114901.68</v>
      </c>
      <c r="M25" s="62">
        <f t="shared" si="5"/>
        <v>132473.59999999998</v>
      </c>
      <c r="N25" s="62">
        <f t="shared" si="5"/>
        <v>119658.72999999998</v>
      </c>
      <c r="O25" s="62">
        <f t="shared" si="5"/>
        <v>115450.20999999999</v>
      </c>
      <c r="P25" s="65">
        <f t="shared" si="0"/>
        <v>944818.6799999998</v>
      </c>
      <c r="Q25" s="62">
        <f>Q24+Q17</f>
        <v>603783.29</v>
      </c>
      <c r="R25" s="62">
        <f t="shared" si="1"/>
        <v>341035.3899999998</v>
      </c>
    </row>
    <row r="26" spans="2:18" s="60" customFormat="1" ht="1.5" customHeight="1">
      <c r="B26" s="64" t="s">
        <v>61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 t="e">
        <f>#REF!+#REF!</f>
        <v>#REF!</v>
      </c>
      <c r="R26" s="62"/>
    </row>
    <row r="27" spans="2:18" s="60" customFormat="1" ht="15.75" hidden="1">
      <c r="B27" s="64" t="s">
        <v>62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 t="e">
        <f>#REF!</f>
        <v>#REF!</v>
      </c>
      <c r="R27" s="62"/>
    </row>
    <row r="28" spans="2:18" s="60" customFormat="1" ht="15.75" hidden="1">
      <c r="B28" s="66" t="s">
        <v>63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 t="e">
        <f>#REF!+#REF!</f>
        <v>#REF!</v>
      </c>
      <c r="R28" s="71"/>
    </row>
    <row r="29" spans="2:18" s="60" customFormat="1" ht="15.75">
      <c r="B29" s="72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</row>
    <row r="30" spans="1:18" s="76" customFormat="1" ht="17.25" customHeight="1">
      <c r="A30" s="74"/>
      <c r="B30" s="185" t="s">
        <v>148</v>
      </c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7"/>
    </row>
    <row r="31" spans="1:18" s="76" customFormat="1" ht="17.25" customHeight="1">
      <c r="A31" s="77"/>
      <c r="B31" s="188" t="s">
        <v>56</v>
      </c>
      <c r="C31" s="188"/>
      <c r="D31" s="78"/>
      <c r="E31" s="78"/>
      <c r="F31" s="78"/>
      <c r="G31" s="78"/>
      <c r="H31" s="78"/>
      <c r="I31" s="165"/>
      <c r="J31" s="166"/>
      <c r="K31" s="166"/>
      <c r="L31" s="79"/>
      <c r="M31" s="79"/>
      <c r="N31" s="79"/>
      <c r="O31" s="79"/>
      <c r="P31" s="79"/>
      <c r="Q31" s="75"/>
      <c r="R31" s="80"/>
    </row>
    <row r="32" spans="2:19" s="43" customFormat="1" ht="36.75" customHeight="1">
      <c r="B32" s="44"/>
      <c r="C32" s="45" t="s">
        <v>188</v>
      </c>
      <c r="D32" s="46" t="s">
        <v>41</v>
      </c>
      <c r="E32" s="46" t="s">
        <v>42</v>
      </c>
      <c r="F32" s="46" t="s">
        <v>43</v>
      </c>
      <c r="G32" s="46" t="s">
        <v>44</v>
      </c>
      <c r="H32" s="46" t="s">
        <v>45</v>
      </c>
      <c r="I32" s="46" t="s">
        <v>46</v>
      </c>
      <c r="J32" s="46" t="s">
        <v>47</v>
      </c>
      <c r="K32" s="46" t="s">
        <v>48</v>
      </c>
      <c r="L32" s="46" t="s">
        <v>49</v>
      </c>
      <c r="M32" s="46" t="s">
        <v>50</v>
      </c>
      <c r="N32" s="46" t="s">
        <v>51</v>
      </c>
      <c r="O32" s="46" t="s">
        <v>52</v>
      </c>
      <c r="P32" s="46" t="s">
        <v>189</v>
      </c>
      <c r="Q32" s="45" t="s">
        <v>190</v>
      </c>
      <c r="R32" s="45" t="s">
        <v>191</v>
      </c>
      <c r="S32" s="47"/>
    </row>
    <row r="33" spans="1:18" s="89" customFormat="1" ht="14.25">
      <c r="A33" s="85">
        <v>1</v>
      </c>
      <c r="B33" s="119" t="s">
        <v>95</v>
      </c>
      <c r="C33" s="87">
        <f>C34+C37+C38+C39+C40</f>
        <v>0</v>
      </c>
      <c r="D33" s="87">
        <f>D34+D37+D38+D39+D40+D41+D42+D43+D44</f>
        <v>0</v>
      </c>
      <c r="E33" s="87">
        <f>E34+E37+E38+E39+E40+E41+E42+E43+E44</f>
        <v>0</v>
      </c>
      <c r="F33" s="87">
        <f>F34+F37+F38+F39+F40+F41+F42+F43+F44</f>
        <v>0</v>
      </c>
      <c r="G33" s="87">
        <f>G34+G37+G38+G39+G40+G41+G42+G43+G44+G45</f>
        <v>0</v>
      </c>
      <c r="H33" s="87">
        <f>H34+H37+H38+H39+H40+H41+H42+H43+H44</f>
        <v>21907.149999999998</v>
      </c>
      <c r="I33" s="87">
        <f aca="true" t="shared" si="6" ref="I33:O33">I34+I37+I38+I39+I40+I41+I42+I43+I44+I45</f>
        <v>25056.89</v>
      </c>
      <c r="J33" s="87">
        <f t="shared" si="6"/>
        <v>27671.389999999996</v>
      </c>
      <c r="K33" s="87">
        <f t="shared" si="6"/>
        <v>23902.92</v>
      </c>
      <c r="L33" s="87">
        <f t="shared" si="6"/>
        <v>22832.969999999998</v>
      </c>
      <c r="M33" s="87">
        <f t="shared" si="6"/>
        <v>22532.53</v>
      </c>
      <c r="N33" s="87">
        <f t="shared" si="6"/>
        <v>24162.36</v>
      </c>
      <c r="O33" s="87">
        <f t="shared" si="6"/>
        <v>25437.31</v>
      </c>
      <c r="P33" s="87">
        <f>P34+P37+P38+P39+P40+P41+P42+P43+P44+P45</f>
        <v>193503.52000000002</v>
      </c>
      <c r="Q33" s="87">
        <f>Q34+Q37+Q38+Q39+Q40+Q41+Q42+Q43+Q44+Q45</f>
        <v>167918.15000000002</v>
      </c>
      <c r="R33" s="87">
        <f>R34+R37+R38+R39+R40+R41+R42+R43+R44+R45</f>
        <v>25585.370000000003</v>
      </c>
    </row>
    <row r="34" spans="1:18" ht="31.5" customHeight="1">
      <c r="A34" s="97"/>
      <c r="B34" s="118" t="s">
        <v>92</v>
      </c>
      <c r="C34" s="127">
        <f>C35+C36</f>
        <v>0</v>
      </c>
      <c r="D34" s="127">
        <f>D35+D36</f>
        <v>0</v>
      </c>
      <c r="E34" s="127">
        <f aca="true" t="shared" si="7" ref="E34:R34">E35+E36</f>
        <v>0</v>
      </c>
      <c r="F34" s="127">
        <f t="shared" si="7"/>
        <v>0</v>
      </c>
      <c r="G34" s="127">
        <f t="shared" si="7"/>
        <v>0</v>
      </c>
      <c r="H34" s="127">
        <f t="shared" si="7"/>
        <v>15846.97</v>
      </c>
      <c r="I34" s="127">
        <f t="shared" si="7"/>
        <v>15233.4</v>
      </c>
      <c r="J34" s="127">
        <f t="shared" si="7"/>
        <v>15233.4</v>
      </c>
      <c r="K34" s="127">
        <f t="shared" si="7"/>
        <v>15233.4</v>
      </c>
      <c r="L34" s="127">
        <f t="shared" si="7"/>
        <v>15233.4</v>
      </c>
      <c r="M34" s="127">
        <f t="shared" si="7"/>
        <v>15233.4</v>
      </c>
      <c r="N34" s="127">
        <f t="shared" si="7"/>
        <v>16418.21</v>
      </c>
      <c r="O34" s="127">
        <f t="shared" si="7"/>
        <v>18550.91</v>
      </c>
      <c r="P34" s="127">
        <f t="shared" si="7"/>
        <v>126983.09</v>
      </c>
      <c r="Q34" s="127">
        <f t="shared" si="7"/>
        <v>108432.18</v>
      </c>
      <c r="R34" s="127">
        <f t="shared" si="7"/>
        <v>18550.910000000003</v>
      </c>
    </row>
    <row r="35" spans="1:18" s="96" customFormat="1" ht="15">
      <c r="A35" s="90"/>
      <c r="B35" s="117" t="s">
        <v>87</v>
      </c>
      <c r="C35" s="128"/>
      <c r="D35" s="128">
        <f>январь!E13</f>
        <v>0</v>
      </c>
      <c r="E35" s="128">
        <f>февраль!E13</f>
        <v>0</v>
      </c>
      <c r="F35" s="128">
        <f>март!E13</f>
        <v>0</v>
      </c>
      <c r="G35" s="128">
        <f>апрель!E13</f>
        <v>0</v>
      </c>
      <c r="H35" s="128">
        <f>май!E13</f>
        <v>13308.07</v>
      </c>
      <c r="I35" s="128">
        <f>июнь!E13</f>
        <v>12694.48</v>
      </c>
      <c r="J35" s="91">
        <f>июль!E13</f>
        <v>12694.48</v>
      </c>
      <c r="K35" s="92">
        <f>август!E13</f>
        <v>12694.48</v>
      </c>
      <c r="L35" s="92">
        <f>сентябрь!E13</f>
        <v>12694.48</v>
      </c>
      <c r="M35" s="92">
        <f>октябрь!E13</f>
        <v>12694.48</v>
      </c>
      <c r="N35" s="92">
        <f>ноябрь!E13</f>
        <v>13879.3</v>
      </c>
      <c r="O35" s="92">
        <f>декабрь!E13</f>
        <v>16012.02</v>
      </c>
      <c r="P35" s="93">
        <f aca="true" t="shared" si="8" ref="P35:P76">SUM(D35:O35)</f>
        <v>106671.79</v>
      </c>
      <c r="Q35" s="94">
        <f>P35-O35</f>
        <v>90659.76999999999</v>
      </c>
      <c r="R35" s="121">
        <f aca="true" t="shared" si="9" ref="R35:R74">C35+P35-Q35</f>
        <v>16012.020000000004</v>
      </c>
    </row>
    <row r="36" spans="1:18" s="96" customFormat="1" ht="15">
      <c r="A36" s="90"/>
      <c r="B36" s="117" t="s">
        <v>88</v>
      </c>
      <c r="C36" s="128"/>
      <c r="D36" s="128">
        <f>январь!E15</f>
        <v>0</v>
      </c>
      <c r="E36" s="128">
        <f>февраль!E15</f>
        <v>0</v>
      </c>
      <c r="F36" s="128">
        <f>март!E15</f>
        <v>0</v>
      </c>
      <c r="G36" s="128">
        <f>апрель!E15</f>
        <v>0</v>
      </c>
      <c r="H36" s="128">
        <f>май!E15</f>
        <v>2538.9</v>
      </c>
      <c r="I36" s="128">
        <f>июнь!E15</f>
        <v>2538.92</v>
      </c>
      <c r="J36" s="91">
        <f>июль!E15</f>
        <v>2538.92</v>
      </c>
      <c r="K36" s="92">
        <f>август!E15</f>
        <v>2538.92</v>
      </c>
      <c r="L36" s="92">
        <f>сентябрь!E15</f>
        <v>2538.92</v>
      </c>
      <c r="M36" s="92">
        <f>октябрь!E15</f>
        <v>2538.92</v>
      </c>
      <c r="N36" s="92">
        <f>ноябрь!E15</f>
        <v>2538.91</v>
      </c>
      <c r="O36" s="92">
        <f>декабрь!E15</f>
        <v>2538.89</v>
      </c>
      <c r="P36" s="93">
        <f t="shared" si="8"/>
        <v>20311.3</v>
      </c>
      <c r="Q36" s="94">
        <f>P36-O36</f>
        <v>17772.41</v>
      </c>
      <c r="R36" s="121">
        <f t="shared" si="9"/>
        <v>2538.8899999999994</v>
      </c>
    </row>
    <row r="37" spans="1:18" ht="15">
      <c r="A37" s="97"/>
      <c r="B37" s="122" t="s">
        <v>89</v>
      </c>
      <c r="C37" s="127"/>
      <c r="D37" s="127">
        <f>январь!F13+январь!F15</f>
        <v>0</v>
      </c>
      <c r="E37" s="127">
        <f>январь!F13+январь!F15</f>
        <v>0</v>
      </c>
      <c r="F37" s="127">
        <f>январь!F13+январь!F15</f>
        <v>0</v>
      </c>
      <c r="G37" s="127">
        <f>апрель!F13+апрель!F15</f>
        <v>0</v>
      </c>
      <c r="H37" s="127">
        <f>май!F13+май!F15</f>
        <v>0</v>
      </c>
      <c r="I37" s="127">
        <f>июнь!F13+июнь!F15</f>
        <v>618</v>
      </c>
      <c r="J37" s="127">
        <f>июль!F13+июль!F15</f>
        <v>278</v>
      </c>
      <c r="K37" s="127">
        <f>август!F13+август!F15</f>
        <v>589.5</v>
      </c>
      <c r="L37" s="127">
        <f>сентябрь!F13+сентябрь!F15</f>
        <v>403</v>
      </c>
      <c r="M37" s="127">
        <f>октябрь!F13+октябрь!F15</f>
        <v>359</v>
      </c>
      <c r="N37" s="127">
        <f>ноябрь!F13+ноябрь!F15</f>
        <v>1056.5</v>
      </c>
      <c r="O37" s="127">
        <f>декабрь!F13+декабрь!F15</f>
        <v>283</v>
      </c>
      <c r="P37" s="99">
        <f t="shared" si="8"/>
        <v>3587</v>
      </c>
      <c r="Q37" s="127">
        <f>P37</f>
        <v>3587</v>
      </c>
      <c r="R37" s="127">
        <f>январь!T13+январь!T15</f>
        <v>0</v>
      </c>
    </row>
    <row r="38" spans="1:18" ht="15.75">
      <c r="A38" s="97"/>
      <c r="B38" s="56" t="s">
        <v>106</v>
      </c>
      <c r="C38" s="127"/>
      <c r="D38" s="127">
        <f>январь!E40</f>
        <v>0</v>
      </c>
      <c r="E38" s="127">
        <f>февраль!G40</f>
        <v>0</v>
      </c>
      <c r="F38" s="127">
        <f>март!G40</f>
        <v>0</v>
      </c>
      <c r="G38" s="127">
        <f>апрель!G41</f>
        <v>0</v>
      </c>
      <c r="H38" s="99">
        <f>май!G40</f>
        <v>5318.95</v>
      </c>
      <c r="I38" s="99">
        <f>июнь!G41</f>
        <v>5318.95</v>
      </c>
      <c r="J38" s="100">
        <f>июль!G41</f>
        <v>5318.95</v>
      </c>
      <c r="K38" s="100">
        <f>август!G41</f>
        <v>5318.95</v>
      </c>
      <c r="L38" s="100">
        <f>сентябрь!G41</f>
        <v>5318.95</v>
      </c>
      <c r="M38" s="100">
        <f>октябрь!G40</f>
        <v>5318.95</v>
      </c>
      <c r="N38" s="92">
        <f>ноябрь!G40</f>
        <v>5318.95</v>
      </c>
      <c r="O38" s="92">
        <f>декабрь!G40</f>
        <v>5318.95</v>
      </c>
      <c r="P38" s="99">
        <f t="shared" si="8"/>
        <v>42551.6</v>
      </c>
      <c r="Q38" s="100">
        <f>Q10</f>
        <v>36128.14</v>
      </c>
      <c r="R38" s="121">
        <f t="shared" si="9"/>
        <v>6423.459999999999</v>
      </c>
    </row>
    <row r="39" spans="1:18" ht="15">
      <c r="A39" s="97"/>
      <c r="B39" s="122" t="s">
        <v>90</v>
      </c>
      <c r="C39" s="127"/>
      <c r="D39" s="127">
        <f>январь!E16</f>
        <v>0</v>
      </c>
      <c r="E39" s="127">
        <f>февраль!G16</f>
        <v>0</v>
      </c>
      <c r="F39" s="127">
        <f>март!G16</f>
        <v>0</v>
      </c>
      <c r="G39" s="127">
        <f>апрель!G16</f>
        <v>0</v>
      </c>
      <c r="H39" s="99">
        <f>май!G16</f>
        <v>611</v>
      </c>
      <c r="I39" s="99">
        <f>июнь!G16</f>
        <v>611</v>
      </c>
      <c r="J39" s="100">
        <f>июль!G16</f>
        <v>567.6</v>
      </c>
      <c r="K39" s="100">
        <f>август!G16</f>
        <v>611</v>
      </c>
      <c r="L39" s="100">
        <f>сентябрь!G16</f>
        <v>611</v>
      </c>
      <c r="M39" s="100">
        <f>октябрь!G16</f>
        <v>611</v>
      </c>
      <c r="N39" s="92">
        <f>ноябрь!G16</f>
        <v>611</v>
      </c>
      <c r="O39" s="92">
        <f>декабрь!G16</f>
        <v>611</v>
      </c>
      <c r="P39" s="99">
        <f t="shared" si="8"/>
        <v>4844.6</v>
      </c>
      <c r="Q39" s="100">
        <f>P39-O39</f>
        <v>4233.6</v>
      </c>
      <c r="R39" s="121">
        <f t="shared" si="9"/>
        <v>611</v>
      </c>
    </row>
    <row r="40" spans="1:18" ht="15">
      <c r="A40" s="97"/>
      <c r="B40" s="122" t="s">
        <v>91</v>
      </c>
      <c r="C40" s="127"/>
      <c r="D40" s="127">
        <f>январь!E21</f>
        <v>0</v>
      </c>
      <c r="E40" s="127">
        <f>февраль!G21</f>
        <v>0</v>
      </c>
      <c r="F40" s="127">
        <f>март!G21</f>
        <v>0</v>
      </c>
      <c r="G40" s="127">
        <f>апрель!G21</f>
        <v>0</v>
      </c>
      <c r="H40" s="99">
        <f>май!G18</f>
        <v>0</v>
      </c>
      <c r="I40" s="99">
        <f>июнь!G18</f>
        <v>0</v>
      </c>
      <c r="J40" s="100">
        <f>июль!G18</f>
        <v>0</v>
      </c>
      <c r="K40" s="100">
        <f>август!G21</f>
        <v>1224.16</v>
      </c>
      <c r="L40" s="100">
        <f>сентябрь!G21</f>
        <v>340.69</v>
      </c>
      <c r="M40" s="100">
        <f>октябрь!G21</f>
        <v>0</v>
      </c>
      <c r="N40" s="92">
        <f>ноябрь!G21</f>
        <v>0</v>
      </c>
      <c r="O40" s="92">
        <f>декабрь!G21</f>
        <v>0</v>
      </c>
      <c r="P40" s="99">
        <f t="shared" si="8"/>
        <v>1564.8500000000001</v>
      </c>
      <c r="Q40" s="100">
        <f>P40-O40</f>
        <v>1564.8500000000001</v>
      </c>
      <c r="R40" s="121">
        <f t="shared" si="9"/>
        <v>0</v>
      </c>
    </row>
    <row r="41" spans="1:18" ht="15">
      <c r="A41" s="97"/>
      <c r="B41" s="170" t="s">
        <v>151</v>
      </c>
      <c r="C41" s="127"/>
      <c r="D41" s="127">
        <f>январь!E17</f>
        <v>0</v>
      </c>
      <c r="E41" s="127">
        <f>февраль!G17</f>
        <v>0</v>
      </c>
      <c r="F41" s="127">
        <f>март!G17</f>
        <v>0</v>
      </c>
      <c r="G41" s="127">
        <f>апрель!G17</f>
        <v>0</v>
      </c>
      <c r="H41" s="99">
        <f>май!G17</f>
        <v>130.23</v>
      </c>
      <c r="I41" s="99">
        <f>июнь!G17</f>
        <v>0</v>
      </c>
      <c r="J41" s="100">
        <f>июль!G17</f>
        <v>168.5</v>
      </c>
      <c r="K41" s="100">
        <f>август!G17</f>
        <v>168.5</v>
      </c>
      <c r="L41" s="100">
        <f>сентябрь!G17</f>
        <v>168.5</v>
      </c>
      <c r="M41" s="100">
        <f>октябрь!G17</f>
        <v>252.75</v>
      </c>
      <c r="N41" s="92">
        <f>ноябрь!G17</f>
        <v>252.75</v>
      </c>
      <c r="O41" s="92">
        <f>декабрь!G17</f>
        <v>168.5</v>
      </c>
      <c r="P41" s="99">
        <f t="shared" si="8"/>
        <v>1309.73</v>
      </c>
      <c r="Q41" s="100">
        <f>P41</f>
        <v>1309.73</v>
      </c>
      <c r="R41" s="121">
        <f t="shared" si="9"/>
        <v>0</v>
      </c>
    </row>
    <row r="42" spans="1:18" ht="15">
      <c r="A42" s="97"/>
      <c r="B42" s="170" t="s">
        <v>152</v>
      </c>
      <c r="C42" s="127"/>
      <c r="D42" s="127">
        <f>январь!E18</f>
        <v>0</v>
      </c>
      <c r="E42" s="127">
        <f>февраль!G18</f>
        <v>0</v>
      </c>
      <c r="F42" s="127">
        <f>март!G18</f>
        <v>0</v>
      </c>
      <c r="G42" s="127">
        <f>апрель!G18</f>
        <v>0</v>
      </c>
      <c r="H42" s="99">
        <f>май!G18</f>
        <v>0</v>
      </c>
      <c r="I42" s="99">
        <f>июнь!G18</f>
        <v>0</v>
      </c>
      <c r="J42" s="100">
        <f>июль!G18</f>
        <v>0</v>
      </c>
      <c r="K42" s="100">
        <f>август!G18</f>
        <v>0</v>
      </c>
      <c r="L42" s="100">
        <f>сентябрь!G18</f>
        <v>0</v>
      </c>
      <c r="M42" s="100">
        <f>октябрь!G18</f>
        <v>0</v>
      </c>
      <c r="N42" s="92">
        <f>ноябрь!G18</f>
        <v>0</v>
      </c>
      <c r="O42" s="92">
        <f>декабрь!G18</f>
        <v>0</v>
      </c>
      <c r="P42" s="99">
        <f t="shared" si="8"/>
        <v>0</v>
      </c>
      <c r="Q42" s="100"/>
      <c r="R42" s="121">
        <f t="shared" si="9"/>
        <v>0</v>
      </c>
    </row>
    <row r="43" spans="1:18" ht="15">
      <c r="A43" s="97"/>
      <c r="B43" s="170" t="s">
        <v>153</v>
      </c>
      <c r="C43" s="127"/>
      <c r="D43" s="127">
        <f>январь!E19</f>
        <v>0</v>
      </c>
      <c r="E43" s="127">
        <f>февраль!G19</f>
        <v>0</v>
      </c>
      <c r="F43" s="127">
        <f>март!G19</f>
        <v>0</v>
      </c>
      <c r="G43" s="127">
        <f>апрель!G19</f>
        <v>0</v>
      </c>
      <c r="H43" s="99">
        <f>май!G19</f>
        <v>0</v>
      </c>
      <c r="I43" s="99">
        <f>июнь!G19</f>
        <v>475.54</v>
      </c>
      <c r="J43" s="100">
        <f>июль!G19</f>
        <v>504.94</v>
      </c>
      <c r="K43" s="100">
        <f>август!G19</f>
        <v>757.41</v>
      </c>
      <c r="L43" s="100">
        <f>сентябрь!G19</f>
        <v>757.43</v>
      </c>
      <c r="M43" s="100">
        <f>октябрь!G19</f>
        <v>757.43</v>
      </c>
      <c r="N43" s="92">
        <f>ноябрь!G19</f>
        <v>504.95</v>
      </c>
      <c r="O43" s="92">
        <f>декабрь!G19</f>
        <v>504.95</v>
      </c>
      <c r="P43" s="99">
        <f t="shared" si="8"/>
        <v>4262.65</v>
      </c>
      <c r="Q43" s="100">
        <f>P43</f>
        <v>4262.65</v>
      </c>
      <c r="R43" s="121">
        <f t="shared" si="9"/>
        <v>0</v>
      </c>
    </row>
    <row r="44" spans="1:18" ht="15">
      <c r="A44" s="97"/>
      <c r="B44" s="170" t="s">
        <v>154</v>
      </c>
      <c r="C44" s="127"/>
      <c r="D44" s="127">
        <f>январь!E20</f>
        <v>0</v>
      </c>
      <c r="E44" s="127">
        <f>февраль!G20</f>
        <v>0</v>
      </c>
      <c r="F44" s="127">
        <f>март!G20</f>
        <v>0</v>
      </c>
      <c r="G44" s="127">
        <f>апрель!G20</f>
        <v>0</v>
      </c>
      <c r="H44" s="99">
        <f>май!G20</f>
        <v>0</v>
      </c>
      <c r="I44" s="99">
        <f>июнь!G20</f>
        <v>0</v>
      </c>
      <c r="J44" s="100">
        <f>июль!G20</f>
        <v>0</v>
      </c>
      <c r="K44" s="100">
        <f>август!G20</f>
        <v>0</v>
      </c>
      <c r="L44" s="100">
        <f>сентябрь!G20</f>
        <v>0</v>
      </c>
      <c r="M44" s="100">
        <f>октябрь!G20</f>
        <v>0</v>
      </c>
      <c r="N44" s="92">
        <f>ноябрь!G20</f>
        <v>0</v>
      </c>
      <c r="O44" s="92">
        <f>декабрь!G20</f>
        <v>0</v>
      </c>
      <c r="P44" s="99">
        <f t="shared" si="8"/>
        <v>0</v>
      </c>
      <c r="Q44" s="100"/>
      <c r="R44" s="121">
        <f t="shared" si="9"/>
        <v>0</v>
      </c>
    </row>
    <row r="45" spans="1:18" ht="15">
      <c r="A45" s="97"/>
      <c r="B45" s="170" t="s">
        <v>103</v>
      </c>
      <c r="C45" s="127"/>
      <c r="D45" s="127"/>
      <c r="E45" s="127"/>
      <c r="F45" s="127"/>
      <c r="G45" s="127">
        <f>апрель!G28</f>
        <v>0</v>
      </c>
      <c r="H45" s="99">
        <f>май!G21</f>
        <v>0</v>
      </c>
      <c r="I45" s="99">
        <f>июнь!G28</f>
        <v>2800</v>
      </c>
      <c r="J45" s="100">
        <f>июль!G28</f>
        <v>5600</v>
      </c>
      <c r="K45" s="100">
        <f>август!G28</f>
        <v>0</v>
      </c>
      <c r="L45" s="100">
        <f>сентябрь!G28</f>
        <v>0</v>
      </c>
      <c r="M45" s="100">
        <v>0</v>
      </c>
      <c r="N45" s="92">
        <v>0</v>
      </c>
      <c r="O45" s="92">
        <f>декабрь!G21</f>
        <v>0</v>
      </c>
      <c r="P45" s="99">
        <f t="shared" si="8"/>
        <v>8400</v>
      </c>
      <c r="Q45" s="100">
        <f>P45</f>
        <v>8400</v>
      </c>
      <c r="R45" s="121">
        <f t="shared" si="9"/>
        <v>0</v>
      </c>
    </row>
    <row r="46" spans="1:18" s="89" customFormat="1" ht="14.25">
      <c r="A46" s="85">
        <v>2</v>
      </c>
      <c r="B46" s="119" t="s">
        <v>97</v>
      </c>
      <c r="C46" s="87">
        <f>C47+C48</f>
        <v>0</v>
      </c>
      <c r="D46" s="87">
        <f>D47+D48</f>
        <v>0</v>
      </c>
      <c r="E46" s="87">
        <f>E47+E48</f>
        <v>0</v>
      </c>
      <c r="F46" s="87">
        <f>F47+F48</f>
        <v>0</v>
      </c>
      <c r="G46" s="87">
        <f>G47+G48</f>
        <v>0</v>
      </c>
      <c r="H46" s="87">
        <f>H47+H48+H49</f>
        <v>3577.16</v>
      </c>
      <c r="I46" s="87">
        <f aca="true" t="shared" si="10" ref="I46:R46">I47+I48+I49</f>
        <v>6740.16</v>
      </c>
      <c r="J46" s="87">
        <f t="shared" si="10"/>
        <v>9953.16</v>
      </c>
      <c r="K46" s="87">
        <f t="shared" si="10"/>
        <v>5335.16</v>
      </c>
      <c r="L46" s="87">
        <f t="shared" si="10"/>
        <v>8014.11</v>
      </c>
      <c r="M46" s="87">
        <f t="shared" si="10"/>
        <v>9210.11</v>
      </c>
      <c r="N46" s="87">
        <f t="shared" si="10"/>
        <v>14200.57</v>
      </c>
      <c r="O46" s="87">
        <f t="shared" si="10"/>
        <v>3957.16</v>
      </c>
      <c r="P46" s="87">
        <f>P47+P48+P49</f>
        <v>60987.59</v>
      </c>
      <c r="Q46" s="87">
        <f t="shared" si="10"/>
        <v>57410.42999999999</v>
      </c>
      <c r="R46" s="87">
        <f t="shared" si="10"/>
        <v>3577.16</v>
      </c>
    </row>
    <row r="47" spans="1:18" ht="30">
      <c r="A47" s="97"/>
      <c r="B47" s="118" t="s">
        <v>92</v>
      </c>
      <c r="C47" s="99"/>
      <c r="D47" s="99">
        <f>январь!E23</f>
        <v>0</v>
      </c>
      <c r="E47" s="99">
        <f>февраль!E23</f>
        <v>0</v>
      </c>
      <c r="F47" s="99">
        <f>март!E23</f>
        <v>0</v>
      </c>
      <c r="G47" s="99">
        <f>апрель!E23</f>
        <v>0</v>
      </c>
      <c r="H47" s="99">
        <f>май!E23</f>
        <v>3577.16</v>
      </c>
      <c r="I47" s="99">
        <f>июнь!E23</f>
        <v>3577.16</v>
      </c>
      <c r="J47" s="99">
        <f>июль!E23</f>
        <v>3577.16</v>
      </c>
      <c r="K47" s="120">
        <f>август!E23</f>
        <v>3577.16</v>
      </c>
      <c r="L47" s="120">
        <f>сентябрь!G23</f>
        <v>3603.16</v>
      </c>
      <c r="M47" s="100">
        <f>октябрь!E23</f>
        <v>3577.16</v>
      </c>
      <c r="N47" s="92">
        <f>ноябрь!E23</f>
        <v>3577.16</v>
      </c>
      <c r="O47" s="92">
        <f>декабрь!E23</f>
        <v>3577.16</v>
      </c>
      <c r="P47" s="99">
        <f t="shared" si="8"/>
        <v>28643.28</v>
      </c>
      <c r="Q47" s="100">
        <f>P47-O47</f>
        <v>25066.12</v>
      </c>
      <c r="R47" s="121">
        <f t="shared" si="9"/>
        <v>3577.16</v>
      </c>
    </row>
    <row r="48" spans="1:18" ht="15">
      <c r="A48" s="97"/>
      <c r="B48" s="122" t="s">
        <v>89</v>
      </c>
      <c r="C48" s="123"/>
      <c r="D48" s="99">
        <f>январь!F23</f>
        <v>0</v>
      </c>
      <c r="E48" s="127">
        <f>февраль!F19</f>
        <v>0</v>
      </c>
      <c r="F48" s="127">
        <f>март!F23</f>
        <v>0</v>
      </c>
      <c r="G48" s="135">
        <f>апрель!F23</f>
        <v>0</v>
      </c>
      <c r="H48" s="99">
        <f>май!F23</f>
        <v>0</v>
      </c>
      <c r="I48" s="99">
        <f>июнь!F23</f>
        <v>3163</v>
      </c>
      <c r="J48" s="100">
        <f>июль!F23</f>
        <v>6376</v>
      </c>
      <c r="K48" s="100">
        <f>август!F23</f>
        <v>1758</v>
      </c>
      <c r="L48" s="120">
        <f>сентябрь!F23</f>
        <v>26</v>
      </c>
      <c r="M48" s="100">
        <f>октябрь!F23</f>
        <v>1248</v>
      </c>
      <c r="N48" s="92">
        <f>ноябрь!F23</f>
        <v>1853.5</v>
      </c>
      <c r="O48" s="92">
        <f>декабрь!F23</f>
        <v>380</v>
      </c>
      <c r="P48" s="99">
        <f t="shared" si="8"/>
        <v>14804.5</v>
      </c>
      <c r="Q48" s="100">
        <f>P48</f>
        <v>14804.5</v>
      </c>
      <c r="R48" s="121">
        <f t="shared" si="9"/>
        <v>0</v>
      </c>
    </row>
    <row r="49" spans="1:18" s="139" customFormat="1" ht="15">
      <c r="A49" s="136"/>
      <c r="B49" s="179" t="s">
        <v>174</v>
      </c>
      <c r="C49" s="137"/>
      <c r="D49" s="128">
        <f>январь!G35</f>
        <v>0</v>
      </c>
      <c r="E49" s="128">
        <f>февраль!G35</f>
        <v>0</v>
      </c>
      <c r="F49" s="99">
        <f>март!G35</f>
        <v>0</v>
      </c>
      <c r="G49" s="99">
        <f>апрель!G36</f>
        <v>0</v>
      </c>
      <c r="H49" s="99">
        <f>май!H37</f>
        <v>0</v>
      </c>
      <c r="I49" s="99">
        <f>июнь!G36</f>
        <v>0</v>
      </c>
      <c r="J49" s="100">
        <f>июль!G37</f>
        <v>0</v>
      </c>
      <c r="K49" s="93"/>
      <c r="L49" s="100">
        <f>сентябрь!G36</f>
        <v>4384.95</v>
      </c>
      <c r="M49" s="100">
        <f>октябрь!G35</f>
        <v>4384.95</v>
      </c>
      <c r="N49" s="100">
        <f>ноябрь!G35</f>
        <v>8769.91</v>
      </c>
      <c r="O49" s="100">
        <f>декабрь!G35</f>
        <v>0</v>
      </c>
      <c r="P49" s="99">
        <f>SUM(D49:O49)</f>
        <v>17539.809999999998</v>
      </c>
      <c r="Q49" s="93">
        <f>P49</f>
        <v>17539.809999999998</v>
      </c>
      <c r="R49" s="121">
        <f>C49+P49-Q49</f>
        <v>0</v>
      </c>
    </row>
    <row r="50" spans="1:20" s="89" customFormat="1" ht="14.25">
      <c r="A50" s="85">
        <v>3</v>
      </c>
      <c r="B50" s="126" t="s">
        <v>96</v>
      </c>
      <c r="C50" s="130">
        <f>C51+C52</f>
        <v>0</v>
      </c>
      <c r="D50" s="130">
        <f>D51+D52</f>
        <v>0</v>
      </c>
      <c r="E50" s="130">
        <f aca="true" t="shared" si="11" ref="E50:Q50">E51+E52</f>
        <v>0</v>
      </c>
      <c r="F50" s="130">
        <f t="shared" si="11"/>
        <v>0</v>
      </c>
      <c r="G50" s="130">
        <f t="shared" si="11"/>
        <v>0</v>
      </c>
      <c r="H50" s="130">
        <f t="shared" si="11"/>
        <v>3057.82</v>
      </c>
      <c r="I50" s="130">
        <f t="shared" si="11"/>
        <v>3057.82</v>
      </c>
      <c r="J50" s="130">
        <f t="shared" si="11"/>
        <v>3057.82</v>
      </c>
      <c r="K50" s="130">
        <f t="shared" si="11"/>
        <v>2050.52</v>
      </c>
      <c r="L50" s="130">
        <f t="shared" si="11"/>
        <v>1268.82</v>
      </c>
      <c r="M50" s="130">
        <f t="shared" si="11"/>
        <v>1294.82</v>
      </c>
      <c r="N50" s="130">
        <f t="shared" si="11"/>
        <v>7268.82</v>
      </c>
      <c r="O50" s="130">
        <f t="shared" si="11"/>
        <v>1268.82</v>
      </c>
      <c r="P50" s="87">
        <f t="shared" si="8"/>
        <v>22325.260000000002</v>
      </c>
      <c r="Q50" s="130">
        <f t="shared" si="11"/>
        <v>21056.44</v>
      </c>
      <c r="R50" s="124">
        <f t="shared" si="9"/>
        <v>1268.8200000000033</v>
      </c>
      <c r="T50" s="88"/>
    </row>
    <row r="51" spans="1:18" ht="15" customHeight="1">
      <c r="A51" s="97"/>
      <c r="B51" s="118" t="s">
        <v>92</v>
      </c>
      <c r="C51" s="99"/>
      <c r="D51" s="99">
        <f>январь!E22</f>
        <v>0</v>
      </c>
      <c r="E51" s="99">
        <f>февраль!E22</f>
        <v>0</v>
      </c>
      <c r="F51" s="99">
        <f>март!E22</f>
        <v>0</v>
      </c>
      <c r="G51" s="99">
        <f>апрель!E22</f>
        <v>0</v>
      </c>
      <c r="H51" s="99">
        <f>май!E22</f>
        <v>3057.82</v>
      </c>
      <c r="I51" s="99">
        <f>июнь!E22</f>
        <v>3057.82</v>
      </c>
      <c r="J51" s="99">
        <f>июль!E22</f>
        <v>3057.82</v>
      </c>
      <c r="K51" s="99">
        <f>август!E22</f>
        <v>1268.82</v>
      </c>
      <c r="L51" s="99">
        <f>сентябрь!E22</f>
        <v>1268.82</v>
      </c>
      <c r="M51" s="100">
        <f>октябрь!E22</f>
        <v>1268.82</v>
      </c>
      <c r="N51" s="100">
        <f>ноябрь!E22</f>
        <v>1268.82</v>
      </c>
      <c r="O51" s="100">
        <f>декабрь!E22</f>
        <v>1268.82</v>
      </c>
      <c r="P51" s="99">
        <f t="shared" si="8"/>
        <v>15517.56</v>
      </c>
      <c r="Q51" s="100">
        <f>P51-O51</f>
        <v>14248.74</v>
      </c>
      <c r="R51" s="121">
        <f t="shared" si="9"/>
        <v>1268.8199999999997</v>
      </c>
    </row>
    <row r="52" spans="1:20" ht="15">
      <c r="A52" s="97"/>
      <c r="B52" s="122" t="s">
        <v>89</v>
      </c>
      <c r="C52" s="99"/>
      <c r="D52" s="99">
        <f>январь!F22</f>
        <v>0</v>
      </c>
      <c r="E52" s="99">
        <f>февраль!F22</f>
        <v>0</v>
      </c>
      <c r="F52" s="99">
        <f>март!F22</f>
        <v>0</v>
      </c>
      <c r="G52" s="99">
        <f>апрель!F22</f>
        <v>0</v>
      </c>
      <c r="H52" s="99">
        <f>май!F22</f>
        <v>0</v>
      </c>
      <c r="I52" s="99">
        <f>июнь!F22</f>
        <v>0</v>
      </c>
      <c r="J52" s="100">
        <f>июль!F22</f>
        <v>0</v>
      </c>
      <c r="K52" s="99">
        <f>август!F22</f>
        <v>781.7</v>
      </c>
      <c r="L52" s="99">
        <f>сентябрь!F22</f>
        <v>0</v>
      </c>
      <c r="M52" s="100">
        <f>октябрь!F22</f>
        <v>26</v>
      </c>
      <c r="N52" s="100">
        <f>ноябрь!F22</f>
        <v>6000</v>
      </c>
      <c r="O52" s="100">
        <f>декабрь!F22</f>
        <v>0</v>
      </c>
      <c r="P52" s="99">
        <f t="shared" si="8"/>
        <v>6807.7</v>
      </c>
      <c r="Q52" s="100">
        <f>P52</f>
        <v>6807.7</v>
      </c>
      <c r="R52" s="121">
        <f t="shared" si="9"/>
        <v>0</v>
      </c>
      <c r="T52" s="101"/>
    </row>
    <row r="53" spans="1:18" s="139" customFormat="1" ht="19.5" customHeight="1">
      <c r="A53" s="136"/>
      <c r="B53" s="167" t="s">
        <v>177</v>
      </c>
      <c r="C53" s="137"/>
      <c r="D53" s="128">
        <f>январь!G33</f>
        <v>0</v>
      </c>
      <c r="E53" s="128">
        <f>февраль!G33</f>
        <v>0</v>
      </c>
      <c r="F53" s="99">
        <f>март!G33</f>
        <v>0</v>
      </c>
      <c r="G53" s="99">
        <f>апрель!G33</f>
        <v>0</v>
      </c>
      <c r="H53" s="99">
        <f>май!H34</f>
        <v>0</v>
      </c>
      <c r="I53" s="99">
        <f>июнь!G34</f>
        <v>0</v>
      </c>
      <c r="J53" s="100">
        <f>июль!G34</f>
        <v>0</v>
      </c>
      <c r="K53" s="100">
        <f>август!G33</f>
        <v>0</v>
      </c>
      <c r="L53" s="100">
        <f>сентябрь!G34</f>
        <v>0</v>
      </c>
      <c r="M53" s="100">
        <f>октябрь!G32</f>
        <v>300</v>
      </c>
      <c r="N53" s="100">
        <v>0</v>
      </c>
      <c r="O53" s="87">
        <v>0</v>
      </c>
      <c r="P53" s="99">
        <f>SUM(D53:O53)</f>
        <v>300</v>
      </c>
      <c r="Q53" s="93">
        <f>P53</f>
        <v>300</v>
      </c>
      <c r="R53" s="121">
        <f>C53+P53-Q53</f>
        <v>0</v>
      </c>
    </row>
    <row r="54" spans="1:18" s="139" customFormat="1" ht="19.5" customHeight="1">
      <c r="A54" s="136"/>
      <c r="B54" s="167" t="s">
        <v>182</v>
      </c>
      <c r="C54" s="137"/>
      <c r="D54" s="128"/>
      <c r="E54" s="128"/>
      <c r="F54" s="99"/>
      <c r="G54" s="99">
        <f>апрель!G34</f>
        <v>0</v>
      </c>
      <c r="H54" s="99">
        <f>май!H35</f>
        <v>0</v>
      </c>
      <c r="I54" s="99">
        <f>июнь!G35</f>
        <v>0</v>
      </c>
      <c r="J54" s="100">
        <f>июль!G35</f>
        <v>0</v>
      </c>
      <c r="K54" s="100">
        <f>август!G34</f>
        <v>0</v>
      </c>
      <c r="L54" s="100">
        <f>сентябрь!G34</f>
        <v>0</v>
      </c>
      <c r="M54" s="100">
        <v>0</v>
      </c>
      <c r="N54" s="100">
        <f>ноябрь!G32</f>
        <v>6000</v>
      </c>
      <c r="O54" s="87">
        <v>0</v>
      </c>
      <c r="P54" s="99">
        <f>SUM(D54:O54)</f>
        <v>6000</v>
      </c>
      <c r="Q54" s="93">
        <f>P54</f>
        <v>6000</v>
      </c>
      <c r="R54" s="121">
        <f>C54+P54-Q54</f>
        <v>0</v>
      </c>
    </row>
    <row r="55" spans="1:18" s="104" customFormat="1" ht="15">
      <c r="A55" s="105"/>
      <c r="B55" s="122" t="s">
        <v>115</v>
      </c>
      <c r="C55" s="99"/>
      <c r="D55" s="99">
        <f>январь!G24</f>
        <v>0</v>
      </c>
      <c r="E55" s="135">
        <f>февраль!G24</f>
        <v>0</v>
      </c>
      <c r="F55" s="99">
        <f>март!G24</f>
        <v>0</v>
      </c>
      <c r="G55" s="99">
        <f>апрель!G24</f>
        <v>0</v>
      </c>
      <c r="H55" s="99">
        <f>май!G24</f>
        <v>5350.45</v>
      </c>
      <c r="I55" s="99">
        <f>июнь!G24</f>
        <v>5350.45</v>
      </c>
      <c r="J55" s="100">
        <f>июль!G24</f>
        <v>5350.45</v>
      </c>
      <c r="K55" s="100">
        <f>август!G24</f>
        <v>5350.45</v>
      </c>
      <c r="L55" s="100">
        <f>сентябрь!G24</f>
        <v>5350.45</v>
      </c>
      <c r="M55" s="100">
        <f>октябрь!G24</f>
        <v>5350.45</v>
      </c>
      <c r="N55" s="100">
        <f>ноябрь!G24</f>
        <v>5350.45</v>
      </c>
      <c r="O55" s="100">
        <f>декабрь!E24</f>
        <v>5350.45</v>
      </c>
      <c r="P55" s="99">
        <f t="shared" si="8"/>
        <v>42803.6</v>
      </c>
      <c r="Q55" s="100">
        <f>P55-O55</f>
        <v>37453.15</v>
      </c>
      <c r="R55" s="121">
        <f t="shared" si="9"/>
        <v>5350.449999999997</v>
      </c>
    </row>
    <row r="56" spans="1:18" s="161" customFormat="1" ht="26.25" customHeight="1">
      <c r="A56" s="97">
        <v>4</v>
      </c>
      <c r="B56" s="118" t="s">
        <v>126</v>
      </c>
      <c r="C56" s="123"/>
      <c r="D56" s="99">
        <f>январь!G25</f>
        <v>0</v>
      </c>
      <c r="E56" s="135">
        <f>февраль!G25</f>
        <v>0</v>
      </c>
      <c r="F56" s="99">
        <f>март!G25</f>
        <v>0</v>
      </c>
      <c r="G56" s="99">
        <f>апрель!G25</f>
        <v>0</v>
      </c>
      <c r="H56" s="99">
        <f>май!G25</f>
        <v>6952.5276</v>
      </c>
      <c r="I56" s="99">
        <f>июнь!G25</f>
        <v>6952.5276</v>
      </c>
      <c r="J56" s="100">
        <f>июль!G25</f>
        <v>6952.5276</v>
      </c>
      <c r="K56" s="100">
        <f>август!G25</f>
        <v>6952.5276</v>
      </c>
      <c r="L56" s="100">
        <f>сентябрь!G25</f>
        <v>6952.5276</v>
      </c>
      <c r="M56" s="100">
        <f>октябрь!G25</f>
        <v>6952.5276</v>
      </c>
      <c r="N56" s="100">
        <f>ноябрь!G25</f>
        <v>6952.5276</v>
      </c>
      <c r="O56" s="100">
        <f>декабрь!E25</f>
        <v>6952.5276</v>
      </c>
      <c r="P56" s="99">
        <f t="shared" si="8"/>
        <v>55620.2208</v>
      </c>
      <c r="Q56" s="100">
        <f>P56-O56</f>
        <v>48667.6932</v>
      </c>
      <c r="R56" s="121">
        <f t="shared" si="9"/>
        <v>6952.527600000001</v>
      </c>
    </row>
    <row r="57" spans="1:18" s="161" customFormat="1" ht="15">
      <c r="A57" s="162">
        <v>5</v>
      </c>
      <c r="B57" s="122" t="s">
        <v>98</v>
      </c>
      <c r="C57" s="123"/>
      <c r="D57" s="99">
        <f>январь!G26</f>
        <v>0</v>
      </c>
      <c r="E57" s="135">
        <f>февраль!G26</f>
        <v>0</v>
      </c>
      <c r="F57" s="99">
        <f>март!G26</f>
        <v>0</v>
      </c>
      <c r="G57" s="99">
        <f>апрель!G26</f>
        <v>0</v>
      </c>
      <c r="H57" s="99">
        <f>май!G26</f>
        <v>764.35</v>
      </c>
      <c r="I57" s="99">
        <f>июнь!G26</f>
        <v>764.35</v>
      </c>
      <c r="J57" s="100">
        <f>июль!G26</f>
        <v>764.35</v>
      </c>
      <c r="K57" s="100">
        <f>август!G26</f>
        <v>764.35</v>
      </c>
      <c r="L57" s="100">
        <f>сентябрь!G26</f>
        <v>764.35</v>
      </c>
      <c r="M57" s="100">
        <f>октябрь!G26</f>
        <v>764.35</v>
      </c>
      <c r="N57" s="100">
        <f>ноябрь!G26</f>
        <v>764.35</v>
      </c>
      <c r="O57" s="100">
        <f>декабрь!E26</f>
        <v>764.35</v>
      </c>
      <c r="P57" s="99">
        <f t="shared" si="8"/>
        <v>6114.800000000001</v>
      </c>
      <c r="Q57" s="100">
        <f>P57-O57</f>
        <v>5350.450000000001</v>
      </c>
      <c r="R57" s="121">
        <f t="shared" si="9"/>
        <v>764.3500000000004</v>
      </c>
    </row>
    <row r="58" spans="1:18" s="161" customFormat="1" ht="15">
      <c r="A58" s="162">
        <v>6</v>
      </c>
      <c r="B58" s="122" t="s">
        <v>99</v>
      </c>
      <c r="C58" s="123"/>
      <c r="D58" s="99">
        <f>январь!G27</f>
        <v>0</v>
      </c>
      <c r="E58" s="135">
        <f>февраль!G27</f>
        <v>0</v>
      </c>
      <c r="F58" s="99">
        <f>март!G27</f>
        <v>0</v>
      </c>
      <c r="G58" s="99">
        <f>апрель!G27</f>
        <v>0</v>
      </c>
      <c r="H58" s="99">
        <f>май!G27</f>
        <v>642.05</v>
      </c>
      <c r="I58" s="99">
        <f>июнь!G27</f>
        <v>642.05</v>
      </c>
      <c r="J58" s="100">
        <f>июль!G27</f>
        <v>642.05</v>
      </c>
      <c r="K58" s="100">
        <f>август!G27</f>
        <v>642.05</v>
      </c>
      <c r="L58" s="100">
        <f>сентябрь!G27</f>
        <v>642.05</v>
      </c>
      <c r="M58" s="100">
        <f>октябрь!G27</f>
        <v>642.05</v>
      </c>
      <c r="N58" s="100">
        <f>ноябрь!G27</f>
        <v>642.05</v>
      </c>
      <c r="O58" s="100">
        <f>декабрь!E27</f>
        <v>642.05</v>
      </c>
      <c r="P58" s="99">
        <f t="shared" si="8"/>
        <v>5136.400000000001</v>
      </c>
      <c r="Q58" s="100">
        <f>P58-O58</f>
        <v>4494.35</v>
      </c>
      <c r="R58" s="121">
        <f t="shared" si="9"/>
        <v>642.0500000000002</v>
      </c>
    </row>
    <row r="59" spans="1:18" s="133" customFormat="1" ht="15" hidden="1">
      <c r="A59" s="106"/>
      <c r="B59" s="131" t="s">
        <v>40</v>
      </c>
      <c r="C59" s="93"/>
      <c r="D59" s="99">
        <f>январь!G28</f>
        <v>0</v>
      </c>
      <c r="E59" s="135">
        <f>февраль!G24</f>
        <v>0</v>
      </c>
      <c r="F59" s="128">
        <f>март!E59</f>
        <v>0</v>
      </c>
      <c r="G59" s="128">
        <f>апрель!E60</f>
        <v>0</v>
      </c>
      <c r="H59" s="93">
        <f>май!E59</f>
        <v>0</v>
      </c>
      <c r="I59" s="93"/>
      <c r="J59" s="103"/>
      <c r="K59" s="103"/>
      <c r="L59" s="103"/>
      <c r="M59" s="103"/>
      <c r="N59" s="103"/>
      <c r="O59" s="103"/>
      <c r="P59" s="93">
        <f t="shared" si="8"/>
        <v>0</v>
      </c>
      <c r="Q59" s="93"/>
      <c r="R59" s="129">
        <f t="shared" si="9"/>
        <v>0</v>
      </c>
    </row>
    <row r="60" spans="1:18" s="139" customFormat="1" ht="64.5" customHeight="1">
      <c r="A60" s="136"/>
      <c r="B60" s="156" t="s">
        <v>119</v>
      </c>
      <c r="C60" s="155" t="s">
        <v>58</v>
      </c>
      <c r="D60" s="169">
        <f aca="true" t="shared" si="12" ref="D60:O60">D61+D63</f>
        <v>0</v>
      </c>
      <c r="E60" s="169">
        <f t="shared" si="12"/>
        <v>0</v>
      </c>
      <c r="F60" s="169">
        <f t="shared" si="12"/>
        <v>0</v>
      </c>
      <c r="G60" s="169">
        <f t="shared" si="12"/>
        <v>0</v>
      </c>
      <c r="H60" s="169">
        <f t="shared" si="12"/>
        <v>0</v>
      </c>
      <c r="I60" s="87">
        <f t="shared" si="12"/>
        <v>25000</v>
      </c>
      <c r="J60" s="87">
        <f t="shared" si="12"/>
        <v>0</v>
      </c>
      <c r="K60" s="87">
        <f t="shared" si="12"/>
        <v>0</v>
      </c>
      <c r="L60" s="87">
        <f t="shared" si="12"/>
        <v>7878</v>
      </c>
      <c r="M60" s="87">
        <f t="shared" si="12"/>
        <v>300</v>
      </c>
      <c r="N60" s="87">
        <f t="shared" si="12"/>
        <v>6000</v>
      </c>
      <c r="O60" s="87">
        <f t="shared" si="12"/>
        <v>0</v>
      </c>
      <c r="P60" s="87">
        <f t="shared" si="8"/>
        <v>39178</v>
      </c>
      <c r="Q60" s="87">
        <f>Q61+Q63</f>
        <v>31300</v>
      </c>
      <c r="R60" s="87">
        <f>R61+R63</f>
        <v>0</v>
      </c>
    </row>
    <row r="61" spans="1:18" s="139" customFormat="1" ht="19.5" customHeight="1">
      <c r="A61" s="136"/>
      <c r="B61" s="118" t="s">
        <v>120</v>
      </c>
      <c r="C61" s="137"/>
      <c r="D61" s="130">
        <f>январь!G31</f>
        <v>0</v>
      </c>
      <c r="E61" s="130">
        <f>февраль!G31</f>
        <v>0</v>
      </c>
      <c r="F61" s="130">
        <f>март!H31</f>
        <v>0</v>
      </c>
      <c r="G61" s="99"/>
      <c r="H61" s="99">
        <f>май!H33</f>
        <v>0</v>
      </c>
      <c r="I61" s="99">
        <f>июнь!G32</f>
        <v>25000</v>
      </c>
      <c r="J61" s="100">
        <f>июль!G32</f>
        <v>0</v>
      </c>
      <c r="K61" s="100">
        <f>август!G33</f>
        <v>0</v>
      </c>
      <c r="L61" s="100">
        <f>сентябрь!G32</f>
        <v>7878</v>
      </c>
      <c r="M61" s="100">
        <f>октябрь!G32</f>
        <v>300</v>
      </c>
      <c r="N61" s="100">
        <f>N62+N53+N54</f>
        <v>6000</v>
      </c>
      <c r="O61" s="100">
        <f>O62+O53+O54</f>
        <v>0</v>
      </c>
      <c r="P61" s="100">
        <f>P62+P53+P54</f>
        <v>31300</v>
      </c>
      <c r="Q61" s="100">
        <f>Q62+Q53+Q54</f>
        <v>31300</v>
      </c>
      <c r="R61" s="121">
        <f t="shared" si="9"/>
        <v>0</v>
      </c>
    </row>
    <row r="62" spans="1:18" s="139" customFormat="1" ht="19.5" customHeight="1">
      <c r="A62" s="136"/>
      <c r="B62" s="167" t="s">
        <v>168</v>
      </c>
      <c r="C62" s="137"/>
      <c r="D62" s="128">
        <f>январь!G32</f>
        <v>0</v>
      </c>
      <c r="E62" s="128">
        <f>февраль!G32</f>
        <v>0</v>
      </c>
      <c r="F62" s="99">
        <f>март!G32</f>
        <v>0</v>
      </c>
      <c r="G62" s="99"/>
      <c r="H62" s="99">
        <f>май!H33</f>
        <v>0</v>
      </c>
      <c r="I62" s="99">
        <f>июнь!G33</f>
        <v>25000</v>
      </c>
      <c r="J62" s="100">
        <f>июль!G33</f>
        <v>0</v>
      </c>
      <c r="K62" s="100">
        <f>август!G32</f>
        <v>0</v>
      </c>
      <c r="L62" s="100">
        <f>сентябрь!G33</f>
        <v>0</v>
      </c>
      <c r="M62" s="100">
        <f>октябрь!G33</f>
        <v>0</v>
      </c>
      <c r="N62" s="100">
        <v>0</v>
      </c>
      <c r="O62" s="100">
        <v>0</v>
      </c>
      <c r="P62" s="99">
        <f t="shared" si="8"/>
        <v>25000</v>
      </c>
      <c r="Q62" s="93">
        <f>P62</f>
        <v>25000</v>
      </c>
      <c r="R62" s="121">
        <f t="shared" si="9"/>
        <v>0</v>
      </c>
    </row>
    <row r="63" spans="1:18" s="139" customFormat="1" ht="18" customHeight="1">
      <c r="A63" s="136"/>
      <c r="B63" s="118" t="s">
        <v>123</v>
      </c>
      <c r="C63" s="137"/>
      <c r="D63" s="130">
        <f>январь!G34</f>
        <v>0</v>
      </c>
      <c r="E63" s="130">
        <f>февраль!G34</f>
        <v>0</v>
      </c>
      <c r="F63" s="99">
        <f>март!G34</f>
        <v>0</v>
      </c>
      <c r="G63" s="99">
        <f>апрель!G35</f>
        <v>0</v>
      </c>
      <c r="H63" s="99">
        <f>H64</f>
        <v>0</v>
      </c>
      <c r="I63" s="99">
        <f aca="true" t="shared" si="13" ref="I63:R63">I64</f>
        <v>0</v>
      </c>
      <c r="J63" s="99">
        <f t="shared" si="13"/>
        <v>0</v>
      </c>
      <c r="K63" s="99">
        <f t="shared" si="13"/>
        <v>0</v>
      </c>
      <c r="L63" s="99">
        <f t="shared" si="13"/>
        <v>0</v>
      </c>
      <c r="M63" s="99">
        <f t="shared" si="13"/>
        <v>0</v>
      </c>
      <c r="N63" s="99">
        <f t="shared" si="13"/>
        <v>0</v>
      </c>
      <c r="O63" s="99">
        <f t="shared" si="13"/>
        <v>0</v>
      </c>
      <c r="P63" s="99">
        <f t="shared" si="13"/>
        <v>0</v>
      </c>
      <c r="Q63" s="99">
        <f t="shared" si="13"/>
        <v>0</v>
      </c>
      <c r="R63" s="99">
        <f t="shared" si="13"/>
        <v>0</v>
      </c>
    </row>
    <row r="64" spans="1:18" s="139" customFormat="1" ht="15">
      <c r="A64" s="136"/>
      <c r="B64" s="168"/>
      <c r="C64" s="137"/>
      <c r="D64" s="128">
        <f>январь!G36</f>
        <v>0</v>
      </c>
      <c r="E64" s="128">
        <f>февраль!G36</f>
        <v>0</v>
      </c>
      <c r="F64" s="99">
        <f>март!G36</f>
        <v>0</v>
      </c>
      <c r="G64" s="99">
        <f>апрель!G37</f>
        <v>0</v>
      </c>
      <c r="H64" s="99">
        <f>май!H38</f>
        <v>0</v>
      </c>
      <c r="I64" s="99">
        <f>июнь!G37</f>
        <v>0</v>
      </c>
      <c r="J64" s="100">
        <f>июль!G38</f>
        <v>0</v>
      </c>
      <c r="K64" s="93">
        <f>август!G39</f>
        <v>0</v>
      </c>
      <c r="L64" s="100">
        <f>сентябрь!G37</f>
        <v>0</v>
      </c>
      <c r="M64" s="100">
        <f>октябрь!G38</f>
        <v>0</v>
      </c>
      <c r="N64" s="100">
        <f>ноябрь!G36</f>
        <v>0</v>
      </c>
      <c r="O64" s="100">
        <f>ноябрь!G36</f>
        <v>0</v>
      </c>
      <c r="P64" s="99">
        <f t="shared" si="8"/>
        <v>0</v>
      </c>
      <c r="Q64" s="93"/>
      <c r="R64" s="121">
        <f t="shared" si="9"/>
        <v>0</v>
      </c>
    </row>
    <row r="65" spans="1:18" s="139" customFormat="1" ht="17.25" customHeight="1">
      <c r="A65" s="136"/>
      <c r="B65" s="134" t="s">
        <v>33</v>
      </c>
      <c r="C65" s="137"/>
      <c r="D65" s="130">
        <f>январь!E41</f>
        <v>0</v>
      </c>
      <c r="E65" s="130">
        <f>февраль!E41</f>
        <v>0</v>
      </c>
      <c r="F65" s="130">
        <f>март!E41</f>
        <v>0</v>
      </c>
      <c r="G65" s="87">
        <f>апрель!E42</f>
        <v>0</v>
      </c>
      <c r="H65" s="87">
        <f>май!E41</f>
        <v>0</v>
      </c>
      <c r="I65" s="87">
        <f>июнь!G42</f>
        <v>1583.89</v>
      </c>
      <c r="J65" s="87">
        <f>июль!G42</f>
        <v>2411.97</v>
      </c>
      <c r="K65" s="87">
        <f>август!G42</f>
        <v>1976.34</v>
      </c>
      <c r="L65" s="87">
        <f>сентябрь!G42</f>
        <v>1887.7</v>
      </c>
      <c r="M65" s="178">
        <f>октябрь!G41</f>
        <v>2954.17</v>
      </c>
      <c r="N65" s="87">
        <f>ноябрь!G41</f>
        <v>2955.63</v>
      </c>
      <c r="O65" s="87">
        <f>декабрь!G41</f>
        <v>2604.55</v>
      </c>
      <c r="P65" s="87">
        <f>SUM(D65:O65)</f>
        <v>16374.25</v>
      </c>
      <c r="Q65" s="87">
        <f>P65-O65</f>
        <v>13769.7</v>
      </c>
      <c r="R65" s="124">
        <f>C65+P65-Q65</f>
        <v>2604.5499999999993</v>
      </c>
    </row>
    <row r="66" spans="1:18" s="89" customFormat="1" ht="14.25">
      <c r="A66" s="107"/>
      <c r="B66" s="86" t="s">
        <v>100</v>
      </c>
      <c r="C66" s="87">
        <f>C58+C57+C56+C50+C46+C33+C65</f>
        <v>0</v>
      </c>
      <c r="D66" s="87">
        <f aca="true" t="shared" si="14" ref="D66:K66">D58+D57+D56+D55+D50+D46+D33+D60+D65</f>
        <v>0</v>
      </c>
      <c r="E66" s="87">
        <f t="shared" si="14"/>
        <v>0</v>
      </c>
      <c r="F66" s="87">
        <f t="shared" si="14"/>
        <v>0</v>
      </c>
      <c r="G66" s="87">
        <f t="shared" si="14"/>
        <v>0</v>
      </c>
      <c r="H66" s="87">
        <f t="shared" si="14"/>
        <v>42251.5076</v>
      </c>
      <c r="I66" s="87">
        <f t="shared" si="14"/>
        <v>75148.1376</v>
      </c>
      <c r="J66" s="87">
        <f t="shared" si="14"/>
        <v>56803.717599999996</v>
      </c>
      <c r="K66" s="87">
        <f t="shared" si="14"/>
        <v>46974.317599999995</v>
      </c>
      <c r="L66" s="87">
        <f>L33+L46+L50+L55+L56+L57+L58+L60+L65</f>
        <v>55590.9776</v>
      </c>
      <c r="M66" s="87">
        <f>M33+M46+M50+M55+M56+M57+M58+M60+M65</f>
        <v>50001.0076</v>
      </c>
      <c r="N66" s="87">
        <f>N33+N46+N50+N55+N56+N57+N58+N60+N65</f>
        <v>68296.7576</v>
      </c>
      <c r="O66" s="87">
        <f>O33+O46+O50+O55+O56+O57+O58+O60+O65</f>
        <v>46977.2176</v>
      </c>
      <c r="P66" s="87">
        <f>SUM(D66:O66)</f>
        <v>442043.64080000005</v>
      </c>
      <c r="Q66" s="87">
        <f>Q58+Q57+Q56+Q55+Q50+Q46+Q33+Q60+Q65</f>
        <v>387420.3632</v>
      </c>
      <c r="R66" s="87">
        <f>R58+R57+R56+R55+R50+R46+R33+R60+R65</f>
        <v>46745.2776</v>
      </c>
    </row>
    <row r="67" spans="2:18" s="108" customFormat="1" ht="15">
      <c r="B67" s="108" t="s">
        <v>76</v>
      </c>
      <c r="C67" s="99"/>
      <c r="D67" s="99">
        <f aca="true" t="shared" si="15" ref="D67:P67">D17-D66</f>
        <v>0</v>
      </c>
      <c r="E67" s="99">
        <f t="shared" si="15"/>
        <v>0</v>
      </c>
      <c r="F67" s="99">
        <f t="shared" si="15"/>
        <v>0</v>
      </c>
      <c r="G67" s="99">
        <f t="shared" si="15"/>
        <v>0</v>
      </c>
      <c r="H67" s="99">
        <f t="shared" si="15"/>
        <v>21022.252399999998</v>
      </c>
      <c r="I67" s="99">
        <f t="shared" si="15"/>
        <v>-6879.037600000011</v>
      </c>
      <c r="J67" s="99">
        <f t="shared" si="15"/>
        <v>3507.732400000001</v>
      </c>
      <c r="K67" s="99">
        <f t="shared" si="15"/>
        <v>7857.882400000002</v>
      </c>
      <c r="L67" s="99">
        <f t="shared" si="15"/>
        <v>5633.332399999999</v>
      </c>
      <c r="M67" s="99">
        <f t="shared" si="15"/>
        <v>24857.9424</v>
      </c>
      <c r="N67" s="99">
        <f t="shared" si="15"/>
        <v>-6636.0176000000065</v>
      </c>
      <c r="O67" s="99">
        <f t="shared" si="15"/>
        <v>12017.022399999987</v>
      </c>
      <c r="P67" s="99">
        <f t="shared" si="15"/>
        <v>61381.10919999995</v>
      </c>
      <c r="Q67" s="99"/>
      <c r="R67" s="121">
        <f>C67+P67</f>
        <v>61381.10919999995</v>
      </c>
    </row>
    <row r="68" spans="2:18" s="55" customFormat="1" ht="15.75">
      <c r="B68" s="182" t="s">
        <v>64</v>
      </c>
      <c r="C68" s="183"/>
      <c r="D68" s="67"/>
      <c r="E68" s="67"/>
      <c r="F68" s="67"/>
      <c r="G68" s="67"/>
      <c r="H68" s="67"/>
      <c r="I68" s="67"/>
      <c r="J68" s="68"/>
      <c r="K68" s="68"/>
      <c r="L68" s="68"/>
      <c r="M68" s="68"/>
      <c r="N68" s="68"/>
      <c r="O68" s="68"/>
      <c r="P68" s="99"/>
      <c r="Q68" s="68"/>
      <c r="R68" s="121"/>
    </row>
    <row r="69" spans="1:18" ht="15">
      <c r="A69" s="97"/>
      <c r="B69" s="98" t="s">
        <v>34</v>
      </c>
      <c r="C69" s="99"/>
      <c r="D69" s="99">
        <f>январь!E45</f>
        <v>0</v>
      </c>
      <c r="E69" s="99">
        <f>февраль!E45</f>
        <v>0</v>
      </c>
      <c r="F69" s="99">
        <f>март!E45</f>
        <v>0</v>
      </c>
      <c r="G69" s="99">
        <f>апрель!E46</f>
        <v>0</v>
      </c>
      <c r="H69" s="99">
        <f>май!E45</f>
        <v>1292.91</v>
      </c>
      <c r="I69" s="99">
        <f>июнь!E46</f>
        <v>3708.33</v>
      </c>
      <c r="J69" s="100">
        <f>июль!E46</f>
        <v>1931.54</v>
      </c>
      <c r="K69" s="100">
        <f>август!E46</f>
        <v>3164.72</v>
      </c>
      <c r="L69" s="100">
        <f>сентябрь!E46</f>
        <v>3065.27</v>
      </c>
      <c r="M69" s="100">
        <f>октябрь!E45</f>
        <v>1846.32</v>
      </c>
      <c r="N69" s="100">
        <f>ноябрь!E45</f>
        <v>4983.55</v>
      </c>
      <c r="O69" s="100">
        <f>декабрь!E45</f>
        <v>4506.19</v>
      </c>
      <c r="P69" s="99">
        <f t="shared" si="8"/>
        <v>24498.829999999998</v>
      </c>
      <c r="Q69" s="100">
        <f>Q8</f>
        <v>11755.79</v>
      </c>
      <c r="R69" s="121">
        <f t="shared" si="9"/>
        <v>12743.039999999997</v>
      </c>
    </row>
    <row r="70" spans="1:18" ht="15">
      <c r="A70" s="97"/>
      <c r="B70" s="98" t="s">
        <v>68</v>
      </c>
      <c r="C70" s="99"/>
      <c r="D70" s="99">
        <f>январь!E46</f>
        <v>0</v>
      </c>
      <c r="E70" s="99">
        <f>февраль!E46</f>
        <v>0</v>
      </c>
      <c r="F70" s="99">
        <f>март!E46</f>
        <v>0</v>
      </c>
      <c r="G70" s="99">
        <f>апрель!E47</f>
        <v>0</v>
      </c>
      <c r="H70" s="99">
        <f>май!E46</f>
        <v>35338.38</v>
      </c>
      <c r="I70" s="99">
        <f>июнь!E47</f>
        <v>35338.39</v>
      </c>
      <c r="J70" s="100">
        <f>июль!E47</f>
        <v>37536.64</v>
      </c>
      <c r="K70" s="100">
        <f>август!E47</f>
        <v>41290.3</v>
      </c>
      <c r="L70" s="100">
        <f>сентябрь!E47</f>
        <v>41290.3</v>
      </c>
      <c r="M70" s="100">
        <f>октябрь!E46</f>
        <v>41290.31</v>
      </c>
      <c r="N70" s="100">
        <f>ноябрь!E46</f>
        <v>37536.34</v>
      </c>
      <c r="O70" s="100">
        <f>декабрь!E46</f>
        <v>37536.74</v>
      </c>
      <c r="P70" s="99">
        <f t="shared" si="8"/>
        <v>307157.4</v>
      </c>
      <c r="Q70" s="100">
        <f>Q22</f>
        <v>219138.21</v>
      </c>
      <c r="R70" s="121">
        <f t="shared" si="9"/>
        <v>88019.19000000003</v>
      </c>
    </row>
    <row r="71" spans="1:18" ht="15">
      <c r="A71" s="97"/>
      <c r="B71" s="98" t="s">
        <v>36</v>
      </c>
      <c r="C71" s="99"/>
      <c r="D71" s="99">
        <f>январь!E47</f>
        <v>0</v>
      </c>
      <c r="E71" s="99">
        <f>февраль!E47</f>
        <v>0</v>
      </c>
      <c r="F71" s="99">
        <f>март!E47</f>
        <v>0</v>
      </c>
      <c r="G71" s="99">
        <f>апрель!E48</f>
        <v>0</v>
      </c>
      <c r="H71" s="99">
        <f>май!E47</f>
        <v>10233.79</v>
      </c>
      <c r="I71" s="99">
        <f>июнь!E48</f>
        <v>8300.89</v>
      </c>
      <c r="J71" s="100">
        <f>июль!E48</f>
        <v>6411.35</v>
      </c>
      <c r="K71" s="100">
        <f>август!E48</f>
        <v>15970.47</v>
      </c>
      <c r="L71" s="100">
        <f>сентябрь!E48</f>
        <v>13911.47</v>
      </c>
      <c r="M71" s="100">
        <f>октябрь!E47</f>
        <v>15247.69</v>
      </c>
      <c r="N71" s="100">
        <f>ноябрь!E47</f>
        <v>10261.5</v>
      </c>
      <c r="O71" s="100">
        <f>декабрь!E47</f>
        <v>9060.41</v>
      </c>
      <c r="P71" s="99">
        <f t="shared" si="8"/>
        <v>89397.57</v>
      </c>
      <c r="Q71" s="100">
        <f>Q7+Q23</f>
        <v>52163.89</v>
      </c>
      <c r="R71" s="121">
        <f t="shared" si="9"/>
        <v>37233.68000000001</v>
      </c>
    </row>
    <row r="72" spans="1:18" ht="15">
      <c r="A72" s="97" t="s">
        <v>58</v>
      </c>
      <c r="B72" s="98" t="s">
        <v>71</v>
      </c>
      <c r="C72" s="99"/>
      <c r="D72" s="99">
        <f>январь!E48</f>
        <v>0</v>
      </c>
      <c r="E72" s="99">
        <f>февраль!E48</f>
        <v>0</v>
      </c>
      <c r="F72" s="99">
        <f>март!E48</f>
        <v>0</v>
      </c>
      <c r="G72" s="99">
        <f>апрель!E49</f>
        <v>0</v>
      </c>
      <c r="H72" s="99">
        <f>май!E48</f>
        <v>4669.5</v>
      </c>
      <c r="I72" s="99">
        <f>июнь!E49</f>
        <v>3028.11</v>
      </c>
      <c r="J72" s="100">
        <f>июль!E49</f>
        <v>4502.68</v>
      </c>
      <c r="K72" s="100">
        <f>август!E49</f>
        <v>4076.01</v>
      </c>
      <c r="L72" s="100">
        <f>сентябрь!E49</f>
        <v>2781.9</v>
      </c>
      <c r="M72" s="100">
        <f>октябрь!E48</f>
        <v>4484.35</v>
      </c>
      <c r="N72" s="100">
        <f>ноябрь!E48</f>
        <v>4611.23</v>
      </c>
      <c r="O72" s="100">
        <f>декабрь!E48</f>
        <v>4572.22</v>
      </c>
      <c r="P72" s="99">
        <f t="shared" si="8"/>
        <v>32726.000000000004</v>
      </c>
      <c r="Q72" s="100">
        <f>Q20+Q5</f>
        <v>21837.61</v>
      </c>
      <c r="R72" s="121">
        <f t="shared" si="9"/>
        <v>10888.390000000003</v>
      </c>
    </row>
    <row r="73" spans="1:18" ht="15">
      <c r="A73" s="97"/>
      <c r="B73" s="98" t="s">
        <v>38</v>
      </c>
      <c r="C73" s="99"/>
      <c r="D73" s="99">
        <f>январь!E49</f>
        <v>0</v>
      </c>
      <c r="E73" s="99">
        <f>февраль!E49</f>
        <v>0</v>
      </c>
      <c r="F73" s="99">
        <f>март!E49</f>
        <v>0</v>
      </c>
      <c r="G73" s="99">
        <f>апрель!E50</f>
        <v>0</v>
      </c>
      <c r="H73" s="99">
        <f>май!E49</f>
        <v>5489.65</v>
      </c>
      <c r="I73" s="99">
        <f>июнь!E50</f>
        <v>3734.23</v>
      </c>
      <c r="J73" s="100">
        <f>июль!E50</f>
        <v>5003.8</v>
      </c>
      <c r="K73" s="100">
        <f>август!E50</f>
        <v>5166.3</v>
      </c>
      <c r="L73" s="100">
        <f>сентябрь!E50</f>
        <v>4094.49</v>
      </c>
      <c r="M73" s="100">
        <f>октябрь!E49</f>
        <v>5438.56</v>
      </c>
      <c r="N73" s="100">
        <f>ноябрь!E49</f>
        <v>5598.66</v>
      </c>
      <c r="O73" s="100">
        <f>декабрь!E49</f>
        <v>5296.59</v>
      </c>
      <c r="P73" s="99">
        <f t="shared" si="8"/>
        <v>39822.28</v>
      </c>
      <c r="Q73" s="100">
        <f>Q21+Q6</f>
        <v>26083.649999999998</v>
      </c>
      <c r="R73" s="121">
        <f t="shared" si="9"/>
        <v>13738.630000000001</v>
      </c>
    </row>
    <row r="74" spans="1:18" s="89" customFormat="1" ht="14.25">
      <c r="A74" s="107"/>
      <c r="B74" s="86" t="s">
        <v>101</v>
      </c>
      <c r="C74" s="87">
        <f aca="true" t="shared" si="16" ref="C74:O74">SUM(C69:C73)</f>
        <v>0</v>
      </c>
      <c r="D74" s="87">
        <f t="shared" si="16"/>
        <v>0</v>
      </c>
      <c r="E74" s="87">
        <f t="shared" si="16"/>
        <v>0</v>
      </c>
      <c r="F74" s="87">
        <f t="shared" si="16"/>
        <v>0</v>
      </c>
      <c r="G74" s="87">
        <f t="shared" si="16"/>
        <v>0</v>
      </c>
      <c r="H74" s="87">
        <f t="shared" si="16"/>
        <v>57024.23</v>
      </c>
      <c r="I74" s="87">
        <f t="shared" si="16"/>
        <v>54109.950000000004</v>
      </c>
      <c r="J74" s="87">
        <f t="shared" si="16"/>
        <v>55386.01</v>
      </c>
      <c r="K74" s="87">
        <f t="shared" si="16"/>
        <v>69667.8</v>
      </c>
      <c r="L74" s="87">
        <f t="shared" si="16"/>
        <v>65143.43</v>
      </c>
      <c r="M74" s="87">
        <f t="shared" si="16"/>
        <v>68307.23</v>
      </c>
      <c r="N74" s="87">
        <f t="shared" si="16"/>
        <v>62991.28</v>
      </c>
      <c r="O74" s="87">
        <f t="shared" si="16"/>
        <v>60972.149999999994</v>
      </c>
      <c r="P74" s="87">
        <f t="shared" si="8"/>
        <v>493602.07999999996</v>
      </c>
      <c r="Q74" s="87">
        <f>SUM(Q69:Q73)</f>
        <v>330979.15</v>
      </c>
      <c r="R74" s="124">
        <f t="shared" si="9"/>
        <v>162622.92999999993</v>
      </c>
    </row>
    <row r="75" spans="2:18" s="108" customFormat="1" ht="15">
      <c r="B75" s="108" t="s">
        <v>76</v>
      </c>
      <c r="C75" s="109">
        <f aca="true" t="shared" si="17" ref="C75:P75">C24-C74</f>
        <v>0</v>
      </c>
      <c r="D75" s="109">
        <f t="shared" si="17"/>
        <v>0</v>
      </c>
      <c r="E75" s="109">
        <f t="shared" si="17"/>
        <v>0</v>
      </c>
      <c r="F75" s="109">
        <f t="shared" si="17"/>
        <v>0</v>
      </c>
      <c r="G75" s="109">
        <f t="shared" si="17"/>
        <v>0</v>
      </c>
      <c r="H75" s="109">
        <f t="shared" si="17"/>
        <v>-2743.0699999999997</v>
      </c>
      <c r="I75" s="109">
        <f t="shared" si="17"/>
        <v>-3710.020000000004</v>
      </c>
      <c r="J75" s="109">
        <f t="shared" si="17"/>
        <v>-1835.5299999999988</v>
      </c>
      <c r="K75" s="109">
        <f t="shared" si="17"/>
        <v>-12251.420000000006</v>
      </c>
      <c r="L75" s="109">
        <f t="shared" si="17"/>
        <v>-11466.059999999998</v>
      </c>
      <c r="M75" s="109">
        <f t="shared" si="17"/>
        <v>-10692.580000000002</v>
      </c>
      <c r="N75" s="109">
        <f t="shared" si="17"/>
        <v>-4993.290000000001</v>
      </c>
      <c r="O75" s="109">
        <f t="shared" si="17"/>
        <v>-4516.179999999993</v>
      </c>
      <c r="P75" s="109">
        <f t="shared" si="17"/>
        <v>-52208.15000000002</v>
      </c>
      <c r="Q75" s="109"/>
      <c r="R75" s="121">
        <f>C75+P75</f>
        <v>-52208.15000000002</v>
      </c>
    </row>
    <row r="76" spans="1:18" s="89" customFormat="1" ht="14.25">
      <c r="A76" s="107"/>
      <c r="B76" s="86" t="s">
        <v>77</v>
      </c>
      <c r="C76" s="87">
        <f>C66+C74</f>
        <v>0</v>
      </c>
      <c r="D76" s="87">
        <f>D66+D74</f>
        <v>0</v>
      </c>
      <c r="E76" s="87">
        <f aca="true" t="shared" si="18" ref="E76:R76">E66+E74</f>
        <v>0</v>
      </c>
      <c r="F76" s="87">
        <f t="shared" si="18"/>
        <v>0</v>
      </c>
      <c r="G76" s="87">
        <f t="shared" si="18"/>
        <v>0</v>
      </c>
      <c r="H76" s="87">
        <f t="shared" si="18"/>
        <v>99275.7376</v>
      </c>
      <c r="I76" s="87">
        <f t="shared" si="18"/>
        <v>129258.0876</v>
      </c>
      <c r="J76" s="87">
        <f t="shared" si="18"/>
        <v>112189.7276</v>
      </c>
      <c r="K76" s="87">
        <f t="shared" si="18"/>
        <v>116642.1176</v>
      </c>
      <c r="L76" s="87">
        <f t="shared" si="18"/>
        <v>120734.4076</v>
      </c>
      <c r="M76" s="87">
        <f t="shared" si="18"/>
        <v>118308.2376</v>
      </c>
      <c r="N76" s="87">
        <f t="shared" si="18"/>
        <v>131288.03759999998</v>
      </c>
      <c r="O76" s="87">
        <f t="shared" si="18"/>
        <v>107949.3676</v>
      </c>
      <c r="P76" s="87">
        <f t="shared" si="8"/>
        <v>935645.7208</v>
      </c>
      <c r="Q76" s="87">
        <f t="shared" si="18"/>
        <v>718399.5132</v>
      </c>
      <c r="R76" s="87">
        <f t="shared" si="18"/>
        <v>209368.20759999994</v>
      </c>
    </row>
    <row r="77" spans="2:18" s="108" customFormat="1" ht="30">
      <c r="B77" s="111" t="s">
        <v>78</v>
      </c>
      <c r="C77" s="112"/>
      <c r="D77" s="112">
        <f aca="true" t="shared" si="19" ref="D77:O77">D67+D75</f>
        <v>0</v>
      </c>
      <c r="E77" s="112">
        <f t="shared" si="19"/>
        <v>0</v>
      </c>
      <c r="F77" s="112">
        <f t="shared" si="19"/>
        <v>0</v>
      </c>
      <c r="G77" s="112">
        <f t="shared" si="19"/>
        <v>0</v>
      </c>
      <c r="H77" s="112">
        <f t="shared" si="19"/>
        <v>18279.182399999998</v>
      </c>
      <c r="I77" s="112">
        <f t="shared" si="19"/>
        <v>-10589.057600000015</v>
      </c>
      <c r="J77" s="112">
        <f t="shared" si="19"/>
        <v>1672.202400000002</v>
      </c>
      <c r="K77" s="112">
        <f t="shared" si="19"/>
        <v>-4393.537600000003</v>
      </c>
      <c r="L77" s="112">
        <f t="shared" si="19"/>
        <v>-5832.727599999998</v>
      </c>
      <c r="M77" s="112">
        <f t="shared" si="19"/>
        <v>14165.362399999998</v>
      </c>
      <c r="N77" s="112">
        <f t="shared" si="19"/>
        <v>-11629.307600000007</v>
      </c>
      <c r="O77" s="112">
        <f t="shared" si="19"/>
        <v>7500.842399999994</v>
      </c>
      <c r="P77" s="112">
        <f>P75+P67</f>
        <v>9172.959199999925</v>
      </c>
      <c r="Q77" s="112"/>
      <c r="R77" s="112">
        <f>C77+P77</f>
        <v>9172.959199999925</v>
      </c>
    </row>
    <row r="78" spans="2:18" s="108" customFormat="1" ht="15">
      <c r="B78" s="113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</row>
    <row r="80" spans="2:3" ht="12.75">
      <c r="B80" s="102" t="s">
        <v>83</v>
      </c>
      <c r="C80" s="102" t="s">
        <v>192</v>
      </c>
    </row>
    <row r="81" spans="17:18" ht="12.75">
      <c r="Q81" s="101"/>
      <c r="R81" s="101"/>
    </row>
    <row r="82" spans="2:3" ht="12.75">
      <c r="B82" s="102" t="s">
        <v>85</v>
      </c>
      <c r="C82" s="102" t="s">
        <v>86</v>
      </c>
    </row>
  </sheetData>
  <sheetProtection/>
  <mergeCells count="5">
    <mergeCell ref="B68:C68"/>
    <mergeCell ref="B1:R1"/>
    <mergeCell ref="B19:C19"/>
    <mergeCell ref="B30:R30"/>
    <mergeCell ref="B31:C31"/>
  </mergeCells>
  <printOptions/>
  <pageMargins left="0.7480314960629921" right="0.35433070866141736" top="0.3937007874015748" bottom="0.3937007874015748" header="0.5118110236220472" footer="0.5118110236220472"/>
  <pageSetup horizontalDpi="600" verticalDpi="600" orientation="portrait" paperSize="9" scale="90" r:id="rId1"/>
  <colBreaks count="1" manualBreakCount="1">
    <brk id="1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31">
      <selection activeCell="E50" sqref="E50"/>
    </sheetView>
  </sheetViews>
  <sheetFormatPr defaultColWidth="9.140625" defaultRowHeight="15"/>
  <cols>
    <col min="1" max="1" width="5.140625" style="40" customWidth="1"/>
    <col min="2" max="2" width="41.421875" style="10" customWidth="1"/>
    <col min="3" max="3" width="6.140625" style="10" customWidth="1"/>
    <col min="4" max="4" width="5.00390625" style="10" customWidth="1"/>
    <col min="5" max="5" width="11.421875" style="10" customWidth="1"/>
    <col min="6" max="6" width="9.140625" style="10" customWidth="1"/>
    <col min="7" max="7" width="10.57421875" style="10" customWidth="1"/>
    <col min="8" max="8" width="7.140625" style="10" customWidth="1"/>
    <col min="9" max="16384" width="9.140625" style="10" customWidth="1"/>
  </cols>
  <sheetData>
    <row r="1" spans="1:5" s="2" customFormat="1" ht="15">
      <c r="A1" s="180" t="s">
        <v>0</v>
      </c>
      <c r="B1" s="180"/>
      <c r="C1" s="1" t="s">
        <v>164</v>
      </c>
      <c r="D1" s="1"/>
      <c r="E1" s="1"/>
    </row>
    <row r="2" s="2" customFormat="1" ht="15">
      <c r="A2" s="36"/>
    </row>
    <row r="3" spans="1:7" s="2" customFormat="1" ht="15">
      <c r="A3" s="180" t="s">
        <v>8</v>
      </c>
      <c r="B3" s="180"/>
      <c r="C3" s="180"/>
      <c r="D3" s="180"/>
      <c r="E3" s="180"/>
      <c r="F3" s="3" t="s">
        <v>136</v>
      </c>
      <c r="G3" s="1"/>
    </row>
    <row r="4" s="2" customFormat="1" ht="15">
      <c r="A4" s="36"/>
    </row>
    <row r="5" spans="1:8" s="2" customFormat="1" ht="18.75">
      <c r="A5" s="181" t="s">
        <v>171</v>
      </c>
      <c r="B5" s="181"/>
      <c r="C5" s="181"/>
      <c r="D5" s="181"/>
      <c r="E5" s="181"/>
      <c r="F5" s="181"/>
      <c r="G5" s="181"/>
      <c r="H5" s="181"/>
    </row>
    <row r="6" spans="1:8" s="2" customFormat="1" ht="15">
      <c r="A6" s="202" t="s">
        <v>108</v>
      </c>
      <c r="B6" s="202"/>
      <c r="C6" s="202"/>
      <c r="D6" s="202"/>
      <c r="E6" s="202"/>
      <c r="F6" s="202"/>
      <c r="G6" s="202"/>
      <c r="H6" s="202"/>
    </row>
    <row r="7" spans="1:8" s="2" customFormat="1" ht="15">
      <c r="A7" s="36"/>
      <c r="B7" s="206" t="s">
        <v>1</v>
      </c>
      <c r="C7" s="206"/>
      <c r="D7" s="206"/>
      <c r="E7" s="206"/>
      <c r="F7" s="206"/>
      <c r="G7" s="206"/>
      <c r="H7" s="206"/>
    </row>
    <row r="8" s="2" customFormat="1" ht="0.75" customHeight="1">
      <c r="A8" s="36"/>
    </row>
    <row r="9" spans="1:6" s="2" customFormat="1" ht="15">
      <c r="A9" s="36"/>
      <c r="B9" s="4" t="s">
        <v>2</v>
      </c>
      <c r="C9" s="4"/>
      <c r="D9" s="5" t="s">
        <v>172</v>
      </c>
      <c r="E9" s="4"/>
      <c r="F9" s="4"/>
    </row>
    <row r="10" s="2" customFormat="1" ht="15">
      <c r="A10" s="36"/>
    </row>
    <row r="11" spans="1:9" s="2" customFormat="1" ht="60.75" customHeight="1">
      <c r="A11" s="142" t="s">
        <v>109</v>
      </c>
      <c r="B11" s="197" t="s">
        <v>110</v>
      </c>
      <c r="C11" s="198"/>
      <c r="D11" s="198"/>
      <c r="E11" s="198"/>
      <c r="F11" s="198"/>
      <c r="G11" s="198"/>
      <c r="H11" s="7">
        <v>3057.4</v>
      </c>
      <c r="I11" s="7"/>
    </row>
    <row r="12" spans="1:12" s="2" customFormat="1" ht="37.5" customHeight="1">
      <c r="A12" s="13" t="s">
        <v>3</v>
      </c>
      <c r="B12" s="11" t="s">
        <v>28</v>
      </c>
      <c r="C12" s="11" t="s">
        <v>5</v>
      </c>
      <c r="D12" s="11" t="s">
        <v>6</v>
      </c>
      <c r="E12" s="12" t="s">
        <v>13</v>
      </c>
      <c r="F12" s="12" t="s">
        <v>27</v>
      </c>
      <c r="G12" s="11" t="s">
        <v>14</v>
      </c>
      <c r="H12" s="11" t="s">
        <v>7</v>
      </c>
      <c r="K12" s="2" t="s">
        <v>58</v>
      </c>
      <c r="L12" s="6"/>
    </row>
    <row r="13" spans="1:8" s="2" customFormat="1" ht="28.5" customHeight="1">
      <c r="A13" s="13" t="s">
        <v>17</v>
      </c>
      <c r="B13" s="118" t="s">
        <v>111</v>
      </c>
      <c r="C13" s="11" t="s">
        <v>12</v>
      </c>
      <c r="D13" s="15">
        <v>1</v>
      </c>
      <c r="E13" s="19">
        <v>12694.48</v>
      </c>
      <c r="F13" s="19">
        <v>466.5</v>
      </c>
      <c r="G13" s="19">
        <f aca="true" t="shared" si="0" ref="G13:G27">E13+F13</f>
        <v>13160.98</v>
      </c>
      <c r="H13" s="15"/>
    </row>
    <row r="14" spans="1:8" s="4" customFormat="1" ht="15">
      <c r="A14" s="38"/>
      <c r="B14" s="167" t="s">
        <v>128</v>
      </c>
      <c r="C14" s="125"/>
      <c r="D14" s="28"/>
      <c r="E14" s="29">
        <v>0</v>
      </c>
      <c r="F14" s="29"/>
      <c r="G14" s="29">
        <f>E14</f>
        <v>0</v>
      </c>
      <c r="H14" s="28"/>
    </row>
    <row r="15" spans="1:8" s="2" customFormat="1" ht="30" customHeight="1">
      <c r="A15" s="13" t="s">
        <v>18</v>
      </c>
      <c r="B15" s="118" t="s">
        <v>112</v>
      </c>
      <c r="C15" s="11" t="s">
        <v>12</v>
      </c>
      <c r="D15" s="15">
        <v>1</v>
      </c>
      <c r="E15" s="19">
        <v>2538.92</v>
      </c>
      <c r="F15" s="19">
        <v>123</v>
      </c>
      <c r="G15" s="19">
        <f t="shared" si="0"/>
        <v>2661.92</v>
      </c>
      <c r="H15" s="15"/>
    </row>
    <row r="16" spans="1:8" s="2" customFormat="1" ht="15" customHeight="1">
      <c r="A16" s="13" t="s">
        <v>19</v>
      </c>
      <c r="B16" s="122" t="s">
        <v>16</v>
      </c>
      <c r="C16" s="11" t="s">
        <v>12</v>
      </c>
      <c r="D16" s="15">
        <v>1</v>
      </c>
      <c r="E16" s="19">
        <v>611</v>
      </c>
      <c r="F16" s="19"/>
      <c r="G16" s="19">
        <f t="shared" si="0"/>
        <v>611</v>
      </c>
      <c r="H16" s="15"/>
    </row>
    <row r="17" spans="1:8" s="2" customFormat="1" ht="15" customHeight="1">
      <c r="A17" s="13" t="s">
        <v>20</v>
      </c>
      <c r="B17" s="56" t="s">
        <v>65</v>
      </c>
      <c r="C17" s="11" t="s">
        <v>12</v>
      </c>
      <c r="D17" s="15">
        <v>1</v>
      </c>
      <c r="E17" s="19">
        <v>168.5</v>
      </c>
      <c r="F17" s="19"/>
      <c r="G17" s="19">
        <f t="shared" si="0"/>
        <v>168.5</v>
      </c>
      <c r="H17" s="15"/>
    </row>
    <row r="18" spans="1:8" s="2" customFormat="1" ht="15" customHeight="1">
      <c r="A18" s="13" t="s">
        <v>21</v>
      </c>
      <c r="B18" s="56" t="s">
        <v>66</v>
      </c>
      <c r="C18" s="11" t="s">
        <v>12</v>
      </c>
      <c r="D18" s="15">
        <v>1</v>
      </c>
      <c r="E18" s="19"/>
      <c r="F18" s="19"/>
      <c r="G18" s="19">
        <f t="shared" si="0"/>
        <v>0</v>
      </c>
      <c r="H18" s="15"/>
    </row>
    <row r="19" spans="1:8" s="2" customFormat="1" ht="15" customHeight="1">
      <c r="A19" s="13" t="s">
        <v>22</v>
      </c>
      <c r="B19" s="56" t="s">
        <v>69</v>
      </c>
      <c r="C19" s="11" t="s">
        <v>12</v>
      </c>
      <c r="D19" s="15">
        <v>1</v>
      </c>
      <c r="E19" s="19">
        <f>504.93+252.48</f>
        <v>757.41</v>
      </c>
      <c r="F19" s="19"/>
      <c r="G19" s="19">
        <f t="shared" si="0"/>
        <v>757.41</v>
      </c>
      <c r="H19" s="15"/>
    </row>
    <row r="20" spans="1:8" s="2" customFormat="1" ht="15" customHeight="1">
      <c r="A20" s="13" t="s">
        <v>23</v>
      </c>
      <c r="B20" s="56" t="s">
        <v>67</v>
      </c>
      <c r="C20" s="11" t="s">
        <v>12</v>
      </c>
      <c r="D20" s="15">
        <v>1</v>
      </c>
      <c r="E20" s="19"/>
      <c r="F20" s="19"/>
      <c r="G20" s="19">
        <f t="shared" si="0"/>
        <v>0</v>
      </c>
      <c r="H20" s="15"/>
    </row>
    <row r="21" spans="1:8" s="2" customFormat="1" ht="15">
      <c r="A21" s="13" t="s">
        <v>24</v>
      </c>
      <c r="B21" s="122" t="s">
        <v>32</v>
      </c>
      <c r="C21" s="11" t="s">
        <v>12</v>
      </c>
      <c r="D21" s="15">
        <v>1</v>
      </c>
      <c r="E21" s="20">
        <v>1224.16</v>
      </c>
      <c r="F21" s="19"/>
      <c r="G21" s="19">
        <f t="shared" si="0"/>
        <v>1224.16</v>
      </c>
      <c r="H21" s="15"/>
    </row>
    <row r="22" spans="1:8" s="2" customFormat="1" ht="15">
      <c r="A22" s="13" t="s">
        <v>93</v>
      </c>
      <c r="B22" s="122" t="s">
        <v>113</v>
      </c>
      <c r="C22" s="11" t="s">
        <v>12</v>
      </c>
      <c r="D22" s="15">
        <v>1</v>
      </c>
      <c r="E22" s="16">
        <v>1268.82</v>
      </c>
      <c r="F22" s="19">
        <v>781.7</v>
      </c>
      <c r="G22" s="19">
        <f t="shared" si="0"/>
        <v>2050.52</v>
      </c>
      <c r="H22" s="15"/>
    </row>
    <row r="23" spans="1:10" s="2" customFormat="1" ht="30">
      <c r="A23" s="13" t="s">
        <v>94</v>
      </c>
      <c r="B23" s="118" t="s">
        <v>114</v>
      </c>
      <c r="C23" s="11" t="s">
        <v>12</v>
      </c>
      <c r="D23" s="15">
        <v>1</v>
      </c>
      <c r="E23" s="16">
        <v>3577.16</v>
      </c>
      <c r="F23" s="19">
        <v>1758</v>
      </c>
      <c r="G23" s="19">
        <f t="shared" si="0"/>
        <v>5335.16</v>
      </c>
      <c r="H23" s="15"/>
      <c r="J23" s="2">
        <f>E23</f>
        <v>3577.16</v>
      </c>
    </row>
    <row r="24" spans="1:8" s="2" customFormat="1" ht="15">
      <c r="A24" s="13" t="s">
        <v>132</v>
      </c>
      <c r="B24" s="122" t="s">
        <v>115</v>
      </c>
      <c r="C24" s="11" t="s">
        <v>12</v>
      </c>
      <c r="D24" s="15">
        <v>1</v>
      </c>
      <c r="E24" s="16">
        <v>5350.45</v>
      </c>
      <c r="F24" s="19"/>
      <c r="G24" s="19">
        <f t="shared" si="0"/>
        <v>5350.45</v>
      </c>
      <c r="H24" s="15"/>
    </row>
    <row r="25" spans="1:8" s="2" customFormat="1" ht="27.75" customHeight="1">
      <c r="A25" s="13" t="s">
        <v>133</v>
      </c>
      <c r="B25" s="143" t="s">
        <v>116</v>
      </c>
      <c r="C25" s="11" t="s">
        <v>12</v>
      </c>
      <c r="D25" s="15">
        <v>1</v>
      </c>
      <c r="E25" s="16">
        <f>2.274*H11</f>
        <v>6952.5276</v>
      </c>
      <c r="F25" s="19"/>
      <c r="G25" s="19">
        <f t="shared" si="0"/>
        <v>6952.5276</v>
      </c>
      <c r="H25" s="15"/>
    </row>
    <row r="26" spans="1:8" s="2" customFormat="1" ht="15">
      <c r="A26" s="13" t="s">
        <v>134</v>
      </c>
      <c r="B26" s="144" t="s">
        <v>98</v>
      </c>
      <c r="C26" s="11" t="s">
        <v>12</v>
      </c>
      <c r="D26" s="15">
        <v>1</v>
      </c>
      <c r="E26" s="19">
        <v>764.35</v>
      </c>
      <c r="F26" s="19"/>
      <c r="G26" s="19">
        <f t="shared" si="0"/>
        <v>764.35</v>
      </c>
      <c r="H26" s="15"/>
    </row>
    <row r="27" spans="1:8" s="2" customFormat="1" ht="15">
      <c r="A27" s="13" t="s">
        <v>135</v>
      </c>
      <c r="B27" s="144" t="s">
        <v>99</v>
      </c>
      <c r="C27" s="11" t="s">
        <v>12</v>
      </c>
      <c r="D27" s="15">
        <v>1</v>
      </c>
      <c r="E27" s="19">
        <v>642.05</v>
      </c>
      <c r="F27" s="19"/>
      <c r="G27" s="19">
        <f t="shared" si="0"/>
        <v>642.05</v>
      </c>
      <c r="H27" s="15"/>
    </row>
    <row r="28" spans="1:8" s="2" customFormat="1" ht="15">
      <c r="A28" s="157"/>
      <c r="B28" s="171"/>
      <c r="C28" s="159"/>
      <c r="D28" s="15"/>
      <c r="E28" s="19"/>
      <c r="F28" s="19"/>
      <c r="G28" s="19"/>
      <c r="H28" s="15"/>
    </row>
    <row r="29" spans="1:10" s="2" customFormat="1" ht="17.25" customHeight="1">
      <c r="A29" s="199" t="s">
        <v>117</v>
      </c>
      <c r="B29" s="200"/>
      <c r="C29" s="145"/>
      <c r="D29" s="30"/>
      <c r="E29" s="31">
        <f>E13+E15+E16+E17+E18+E19+E20+E21+E22+E23+E24+E25+E26+E27+E28</f>
        <v>36549.827600000004</v>
      </c>
      <c r="F29" s="31">
        <f>F13+F15+F16+F17+F18+F19+F20+F21+F22+F23+F24+F25+F26+F27</f>
        <v>3129.2</v>
      </c>
      <c r="G29" s="31">
        <f>G13+G15+G16+G17+G18+G19+G20+G21+G22+G23+G24+G25+G26+G27+G28</f>
        <v>39679.0276</v>
      </c>
      <c r="H29" s="30"/>
      <c r="J29" s="9">
        <f>E13+E15+E16+E21+E22+E23+E24+E25+E26+E27</f>
        <v>35623.9176</v>
      </c>
    </row>
    <row r="30" spans="1:8" s="2" customFormat="1" ht="33.75" customHeight="1">
      <c r="A30" s="142" t="s">
        <v>118</v>
      </c>
      <c r="B30" s="197" t="s">
        <v>119</v>
      </c>
      <c r="C30" s="198"/>
      <c r="D30" s="198"/>
      <c r="E30" s="198"/>
      <c r="F30" s="198"/>
      <c r="G30" s="198"/>
      <c r="H30" s="116"/>
    </row>
    <row r="31" spans="1:8" s="2" customFormat="1" ht="36.75" customHeight="1">
      <c r="A31" s="13" t="s">
        <v>3</v>
      </c>
      <c r="B31" s="11" t="s">
        <v>28</v>
      </c>
      <c r="C31" s="11" t="s">
        <v>5</v>
      </c>
      <c r="D31" s="11" t="s">
        <v>6</v>
      </c>
      <c r="E31" s="12" t="s">
        <v>13</v>
      </c>
      <c r="F31" s="12" t="s">
        <v>27</v>
      </c>
      <c r="G31" s="11" t="s">
        <v>14</v>
      </c>
      <c r="H31" s="11" t="s">
        <v>7</v>
      </c>
    </row>
    <row r="32" spans="1:8" s="2" customFormat="1" ht="30" customHeight="1">
      <c r="A32" s="13" t="s">
        <v>25</v>
      </c>
      <c r="B32" s="118" t="s">
        <v>124</v>
      </c>
      <c r="C32" s="11" t="s">
        <v>12</v>
      </c>
      <c r="D32" s="15">
        <v>1</v>
      </c>
      <c r="E32" s="19">
        <f>E33+E34</f>
        <v>0</v>
      </c>
      <c r="F32" s="19">
        <f>F33+F34</f>
        <v>0</v>
      </c>
      <c r="G32" s="174">
        <f>G33+G34</f>
        <v>0</v>
      </c>
      <c r="H32" s="15"/>
    </row>
    <row r="33" spans="1:8" s="2" customFormat="1" ht="15">
      <c r="A33" s="13"/>
      <c r="B33" s="118"/>
      <c r="C33" s="11"/>
      <c r="D33" s="15"/>
      <c r="E33" s="19"/>
      <c r="F33" s="19"/>
      <c r="G33" s="174">
        <f>E33+F33</f>
        <v>0</v>
      </c>
      <c r="H33" s="15"/>
    </row>
    <row r="34" spans="1:10" s="2" customFormat="1" ht="15">
      <c r="A34" s="13"/>
      <c r="B34" s="118"/>
      <c r="C34" s="11"/>
      <c r="D34" s="15"/>
      <c r="E34" s="19"/>
      <c r="F34" s="19"/>
      <c r="G34" s="174">
        <f>E34+F34</f>
        <v>0</v>
      </c>
      <c r="H34" s="15"/>
      <c r="J34" s="163">
        <f>F29+F38</f>
        <v>3129.2</v>
      </c>
    </row>
    <row r="35" spans="1:8" s="2" customFormat="1" ht="26.25" customHeight="1">
      <c r="A35" s="13" t="s">
        <v>26</v>
      </c>
      <c r="B35" s="118" t="s">
        <v>125</v>
      </c>
      <c r="C35" s="11" t="s">
        <v>12</v>
      </c>
      <c r="D35" s="15">
        <v>1</v>
      </c>
      <c r="E35" s="19">
        <f>E36+E37</f>
        <v>0</v>
      </c>
      <c r="F35" s="19">
        <v>0</v>
      </c>
      <c r="G35" s="174">
        <f>G36+G37</f>
        <v>0</v>
      </c>
      <c r="H35" s="15"/>
    </row>
    <row r="36" spans="1:8" s="2" customFormat="1" ht="15">
      <c r="A36" s="157"/>
      <c r="B36" s="158"/>
      <c r="C36" s="159"/>
      <c r="D36" s="15"/>
      <c r="E36" s="19"/>
      <c r="F36" s="19"/>
      <c r="G36" s="174">
        <f>E36+F36</f>
        <v>0</v>
      </c>
      <c r="H36" s="15"/>
    </row>
    <row r="37" spans="1:8" s="2" customFormat="1" ht="15">
      <c r="A37" s="157"/>
      <c r="B37" s="158"/>
      <c r="C37" s="159"/>
      <c r="D37" s="15"/>
      <c r="E37" s="19"/>
      <c r="F37" s="19"/>
      <c r="G37" s="174">
        <f>E37+F37</f>
        <v>0</v>
      </c>
      <c r="H37" s="15"/>
    </row>
    <row r="38" spans="1:8" s="2" customFormat="1" ht="24.75" customHeight="1">
      <c r="A38" s="199" t="s">
        <v>121</v>
      </c>
      <c r="B38" s="200"/>
      <c r="C38" s="201"/>
      <c r="D38" s="30"/>
      <c r="E38" s="31">
        <f>E32+E35</f>
        <v>0</v>
      </c>
      <c r="F38" s="31">
        <f>SUM(F32:F35)</f>
        <v>0</v>
      </c>
      <c r="G38" s="175">
        <f>G32+G35</f>
        <v>0</v>
      </c>
      <c r="H38" s="30"/>
    </row>
    <row r="39" spans="1:8" s="2" customFormat="1" ht="9.75" customHeight="1">
      <c r="A39" s="36"/>
      <c r="H39" s="30"/>
    </row>
    <row r="40" spans="1:8" s="2" customFormat="1" ht="36.75">
      <c r="A40" s="13" t="s">
        <v>3</v>
      </c>
      <c r="B40" s="11" t="s">
        <v>4</v>
      </c>
      <c r="C40" s="11" t="s">
        <v>5</v>
      </c>
      <c r="D40" s="11" t="s">
        <v>6</v>
      </c>
      <c r="E40" s="12" t="s">
        <v>29</v>
      </c>
      <c r="F40" s="12" t="s">
        <v>27</v>
      </c>
      <c r="G40" s="176" t="s">
        <v>14</v>
      </c>
      <c r="H40" s="11" t="s">
        <v>7</v>
      </c>
    </row>
    <row r="41" spans="1:8" s="2" customFormat="1" ht="15">
      <c r="A41" s="146" t="s">
        <v>130</v>
      </c>
      <c r="B41" s="126" t="s">
        <v>15</v>
      </c>
      <c r="C41" s="23" t="s">
        <v>12</v>
      </c>
      <c r="D41" s="22">
        <v>1</v>
      </c>
      <c r="E41" s="24">
        <v>5318.95</v>
      </c>
      <c r="F41" s="24"/>
      <c r="G41" s="24">
        <f>E41+F41</f>
        <v>5318.95</v>
      </c>
      <c r="H41" s="30"/>
    </row>
    <row r="42" spans="1:8" s="35" customFormat="1" ht="28.5">
      <c r="A42" s="39" t="s">
        <v>131</v>
      </c>
      <c r="B42" s="134" t="s">
        <v>33</v>
      </c>
      <c r="C42" s="34" t="s">
        <v>12</v>
      </c>
      <c r="D42" s="147">
        <v>1</v>
      </c>
      <c r="E42" s="148">
        <v>1976.34</v>
      </c>
      <c r="F42" s="149"/>
      <c r="G42" s="24">
        <f>E42+F42</f>
        <v>1976.34</v>
      </c>
      <c r="H42" s="172"/>
    </row>
    <row r="43" spans="1:8" s="2" customFormat="1" ht="15">
      <c r="A43" s="150"/>
      <c r="B43" s="151" t="s">
        <v>122</v>
      </c>
      <c r="C43" s="152"/>
      <c r="D43" s="153"/>
      <c r="E43" s="154">
        <f>E29+E38+E41+E42</f>
        <v>43845.1176</v>
      </c>
      <c r="F43" s="154">
        <f>F29+F38+F41+F42</f>
        <v>3129.2</v>
      </c>
      <c r="G43" s="154">
        <f>G29+G38+G41+G42</f>
        <v>46974.317599999995</v>
      </c>
      <c r="H43" s="30"/>
    </row>
    <row r="44" spans="1:8" s="33" customFormat="1" ht="15" customHeight="1">
      <c r="A44" s="189" t="s">
        <v>102</v>
      </c>
      <c r="B44" s="190"/>
      <c r="C44" s="190"/>
      <c r="D44" s="190"/>
      <c r="E44" s="190"/>
      <c r="F44" s="190"/>
      <c r="G44" s="191"/>
      <c r="H44" s="173"/>
    </row>
    <row r="45" spans="1:8" s="2" customFormat="1" ht="33.75" customHeight="1">
      <c r="A45" s="13" t="s">
        <v>3</v>
      </c>
      <c r="B45" s="11" t="s">
        <v>4</v>
      </c>
      <c r="C45" s="11" t="s">
        <v>5</v>
      </c>
      <c r="D45" s="11" t="s">
        <v>6</v>
      </c>
      <c r="E45" s="12" t="s">
        <v>29</v>
      </c>
      <c r="F45" s="192" t="s">
        <v>30</v>
      </c>
      <c r="G45" s="193"/>
      <c r="H45" s="30"/>
    </row>
    <row r="46" spans="1:8" s="2" customFormat="1" ht="25.5" customHeight="1">
      <c r="A46" s="13"/>
      <c r="B46" s="27" t="s">
        <v>34</v>
      </c>
      <c r="C46" s="23" t="s">
        <v>12</v>
      </c>
      <c r="D46" s="22">
        <v>1</v>
      </c>
      <c r="E46" s="24">
        <v>3164.72</v>
      </c>
      <c r="F46" s="24"/>
      <c r="G46" s="24"/>
      <c r="H46" s="30"/>
    </row>
    <row r="47" spans="1:8" s="2" customFormat="1" ht="15">
      <c r="A47" s="13"/>
      <c r="B47" s="27" t="s">
        <v>35</v>
      </c>
      <c r="C47" s="23" t="s">
        <v>12</v>
      </c>
      <c r="D47" s="22">
        <v>1</v>
      </c>
      <c r="E47" s="24">
        <f>37536.64+3753.66</f>
        <v>41290.3</v>
      </c>
      <c r="F47" s="24"/>
      <c r="G47" s="24"/>
      <c r="H47" s="30"/>
    </row>
    <row r="48" spans="1:8" s="2" customFormat="1" ht="15">
      <c r="A48" s="13"/>
      <c r="B48" s="27" t="s">
        <v>36</v>
      </c>
      <c r="C48" s="23" t="s">
        <v>12</v>
      </c>
      <c r="D48" s="22">
        <v>1</v>
      </c>
      <c r="E48" s="24">
        <f>10646.99+5323.48</f>
        <v>15970.47</v>
      </c>
      <c r="F48" s="24"/>
      <c r="G48" s="24"/>
      <c r="H48" s="30"/>
    </row>
    <row r="49" spans="1:8" s="2" customFormat="1" ht="15">
      <c r="A49" s="13"/>
      <c r="B49" s="27" t="s">
        <v>37</v>
      </c>
      <c r="C49" s="23" t="s">
        <v>12</v>
      </c>
      <c r="D49" s="22">
        <v>1</v>
      </c>
      <c r="E49" s="24">
        <v>4076.01</v>
      </c>
      <c r="F49" s="24"/>
      <c r="G49" s="24"/>
      <c r="H49" s="30"/>
    </row>
    <row r="50" spans="1:8" s="2" customFormat="1" ht="15">
      <c r="A50" s="13"/>
      <c r="B50" s="27" t="s">
        <v>38</v>
      </c>
      <c r="C50" s="23" t="s">
        <v>12</v>
      </c>
      <c r="D50" s="15">
        <v>1</v>
      </c>
      <c r="E50" s="24">
        <v>5166.3</v>
      </c>
      <c r="F50" s="21"/>
      <c r="G50" s="19"/>
      <c r="H50" s="30"/>
    </row>
    <row r="51" spans="1:8" s="2" customFormat="1" ht="15">
      <c r="A51" s="13"/>
      <c r="B51" s="14"/>
      <c r="C51" s="23"/>
      <c r="D51" s="22"/>
      <c r="E51" s="24"/>
      <c r="F51" s="24"/>
      <c r="G51" s="24"/>
      <c r="H51" s="30"/>
    </row>
    <row r="52" spans="1:8" s="2" customFormat="1" ht="15">
      <c r="A52" s="194" t="s">
        <v>39</v>
      </c>
      <c r="B52" s="195"/>
      <c r="C52" s="196"/>
      <c r="D52" s="15"/>
      <c r="E52" s="24">
        <f>SUM(E46:E51)</f>
        <v>69667.8</v>
      </c>
      <c r="F52" s="17"/>
      <c r="G52" s="15"/>
      <c r="H52" s="30"/>
    </row>
    <row r="53" spans="1:7" s="2" customFormat="1" ht="15">
      <c r="A53" s="37"/>
      <c r="B53" s="8"/>
      <c r="C53" s="8"/>
      <c r="D53" s="25"/>
      <c r="E53" s="32"/>
      <c r="F53" s="26"/>
      <c r="G53" s="25"/>
    </row>
    <row r="54" spans="1:7" s="2" customFormat="1" ht="15">
      <c r="A54" s="37"/>
      <c r="B54" s="8"/>
      <c r="C54" s="8"/>
      <c r="D54" s="25"/>
      <c r="E54" s="32"/>
      <c r="F54" s="26"/>
      <c r="G54" s="25"/>
    </row>
    <row r="55" spans="1:7" s="2" customFormat="1" ht="15">
      <c r="A55" s="37"/>
      <c r="B55" s="8"/>
      <c r="C55" s="8"/>
      <c r="D55" s="25"/>
      <c r="E55" s="32"/>
      <c r="F55" s="26"/>
      <c r="G55" s="25"/>
    </row>
    <row r="56" spans="1:7" s="2" customFormat="1" ht="15">
      <c r="A56" s="37"/>
      <c r="B56" s="8"/>
      <c r="C56" s="8"/>
      <c r="D56" s="25"/>
      <c r="E56" s="32"/>
      <c r="F56" s="26"/>
      <c r="G56" s="25"/>
    </row>
    <row r="57" s="2" customFormat="1" ht="15">
      <c r="A57" s="36"/>
    </row>
    <row r="58" spans="1:7" s="2" customFormat="1" ht="15">
      <c r="A58" s="203" t="s">
        <v>9</v>
      </c>
      <c r="B58" s="203"/>
      <c r="C58" s="203"/>
      <c r="D58" s="203"/>
      <c r="E58" s="204">
        <f>G43+E52</f>
        <v>116642.1176</v>
      </c>
      <c r="F58" s="204"/>
      <c r="G58" s="204"/>
    </row>
    <row r="59" spans="1:10" s="2" customFormat="1" ht="15">
      <c r="A59" s="36"/>
      <c r="G59" s="9"/>
      <c r="J59" s="2" t="s">
        <v>58</v>
      </c>
    </row>
    <row r="60" s="2" customFormat="1" ht="15">
      <c r="A60" s="36"/>
    </row>
    <row r="61" s="2" customFormat="1" ht="15">
      <c r="A61" s="36"/>
    </row>
    <row r="62" s="2" customFormat="1" ht="15">
      <c r="A62" s="36"/>
    </row>
    <row r="63" spans="1:5" s="2" customFormat="1" ht="15">
      <c r="A63" s="205" t="s">
        <v>31</v>
      </c>
      <c r="B63" s="205"/>
      <c r="E63" s="2" t="s">
        <v>10</v>
      </c>
    </row>
    <row r="64" spans="1:5" s="2" customFormat="1" ht="15">
      <c r="A64" s="205" t="s">
        <v>1</v>
      </c>
      <c r="B64" s="205"/>
      <c r="E64" s="2" t="s">
        <v>162</v>
      </c>
    </row>
    <row r="65" spans="1:5" s="2" customFormat="1" ht="30" customHeight="1">
      <c r="A65" s="202" t="s">
        <v>145</v>
      </c>
      <c r="B65" s="202"/>
      <c r="C65" s="18"/>
      <c r="E65" s="2" t="s">
        <v>163</v>
      </c>
    </row>
    <row r="66" s="2" customFormat="1" ht="15">
      <c r="A66" s="36"/>
    </row>
    <row r="67" s="2" customFormat="1" ht="15">
      <c r="A67" s="36"/>
    </row>
    <row r="68" s="2" customFormat="1" ht="15">
      <c r="A68" s="36"/>
    </row>
    <row r="69" s="2" customFormat="1" ht="15">
      <c r="A69" s="36"/>
    </row>
  </sheetData>
  <sheetProtection/>
  <mergeCells count="17">
    <mergeCell ref="B7:H7"/>
    <mergeCell ref="A64:B64"/>
    <mergeCell ref="B11:G11"/>
    <mergeCell ref="A63:B63"/>
    <mergeCell ref="A29:B29"/>
    <mergeCell ref="B30:G30"/>
    <mergeCell ref="A38:C38"/>
    <mergeCell ref="A44:G44"/>
    <mergeCell ref="A65:B65"/>
    <mergeCell ref="F45:G45"/>
    <mergeCell ref="A52:C52"/>
    <mergeCell ref="A58:D58"/>
    <mergeCell ref="E58:G58"/>
    <mergeCell ref="A1:B1"/>
    <mergeCell ref="A3:E3"/>
    <mergeCell ref="A5:H5"/>
    <mergeCell ref="A6:H6"/>
  </mergeCells>
  <printOptions/>
  <pageMargins left="0.34" right="0.3" top="0.42" bottom="0.51" header="0.3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37">
      <selection activeCell="G38" sqref="G38"/>
    </sheetView>
  </sheetViews>
  <sheetFormatPr defaultColWidth="9.140625" defaultRowHeight="15"/>
  <cols>
    <col min="1" max="1" width="5.140625" style="40" customWidth="1"/>
    <col min="2" max="2" width="41.421875" style="10" customWidth="1"/>
    <col min="3" max="3" width="6.140625" style="10" customWidth="1"/>
    <col min="4" max="4" width="5.00390625" style="10" customWidth="1"/>
    <col min="5" max="5" width="11.421875" style="10" customWidth="1"/>
    <col min="6" max="6" width="9.140625" style="10" customWidth="1"/>
    <col min="7" max="7" width="10.57421875" style="10" customWidth="1"/>
    <col min="8" max="8" width="7.140625" style="10" customWidth="1"/>
    <col min="9" max="11" width="9.140625" style="10" customWidth="1"/>
    <col min="12" max="12" width="9.421875" style="10" bestFit="1" customWidth="1"/>
    <col min="13" max="16384" width="9.140625" style="10" customWidth="1"/>
  </cols>
  <sheetData>
    <row r="1" spans="1:5" s="2" customFormat="1" ht="15">
      <c r="A1" s="180" t="s">
        <v>0</v>
      </c>
      <c r="B1" s="180"/>
      <c r="C1" s="1" t="s">
        <v>164</v>
      </c>
      <c r="D1" s="1"/>
      <c r="E1" s="1"/>
    </row>
    <row r="2" s="2" customFormat="1" ht="15">
      <c r="A2" s="36"/>
    </row>
    <row r="3" spans="1:7" s="2" customFormat="1" ht="15">
      <c r="A3" s="180" t="s">
        <v>8</v>
      </c>
      <c r="B3" s="180"/>
      <c r="C3" s="180"/>
      <c r="D3" s="180"/>
      <c r="E3" s="180"/>
      <c r="F3" s="3" t="s">
        <v>136</v>
      </c>
      <c r="G3" s="1"/>
    </row>
    <row r="4" s="2" customFormat="1" ht="15">
      <c r="A4" s="36"/>
    </row>
    <row r="5" spans="1:8" s="2" customFormat="1" ht="18.75">
      <c r="A5" s="181" t="s">
        <v>175</v>
      </c>
      <c r="B5" s="181"/>
      <c r="C5" s="181"/>
      <c r="D5" s="181"/>
      <c r="E5" s="181"/>
      <c r="F5" s="181"/>
      <c r="G5" s="181"/>
      <c r="H5" s="181"/>
    </row>
    <row r="6" spans="1:8" s="2" customFormat="1" ht="15">
      <c r="A6" s="202" t="s">
        <v>108</v>
      </c>
      <c r="B6" s="202"/>
      <c r="C6" s="202"/>
      <c r="D6" s="202"/>
      <c r="E6" s="202"/>
      <c r="F6" s="202"/>
      <c r="G6" s="202"/>
      <c r="H6" s="202"/>
    </row>
    <row r="7" spans="1:8" s="2" customFormat="1" ht="15">
      <c r="A7" s="36"/>
      <c r="B7" s="206" t="s">
        <v>1</v>
      </c>
      <c r="C7" s="206"/>
      <c r="D7" s="206"/>
      <c r="E7" s="206"/>
      <c r="F7" s="206"/>
      <c r="G7" s="206"/>
      <c r="H7" s="206"/>
    </row>
    <row r="8" s="2" customFormat="1" ht="0.75" customHeight="1">
      <c r="A8" s="36"/>
    </row>
    <row r="9" spans="1:6" s="2" customFormat="1" ht="15">
      <c r="A9" s="36"/>
      <c r="B9" s="4" t="s">
        <v>2</v>
      </c>
      <c r="C9" s="4"/>
      <c r="D9" s="5" t="s">
        <v>176</v>
      </c>
      <c r="E9" s="4"/>
      <c r="F9" s="4"/>
    </row>
    <row r="10" s="2" customFormat="1" ht="15">
      <c r="A10" s="36"/>
    </row>
    <row r="11" spans="1:9" s="2" customFormat="1" ht="60.75" customHeight="1">
      <c r="A11" s="142" t="s">
        <v>109</v>
      </c>
      <c r="B11" s="197" t="s">
        <v>110</v>
      </c>
      <c r="C11" s="198"/>
      <c r="D11" s="198"/>
      <c r="E11" s="198"/>
      <c r="F11" s="198"/>
      <c r="G11" s="198"/>
      <c r="H11" s="7">
        <v>3057.4</v>
      </c>
      <c r="I11" s="7"/>
    </row>
    <row r="12" spans="1:12" s="2" customFormat="1" ht="37.5" customHeight="1">
      <c r="A12" s="13" t="s">
        <v>3</v>
      </c>
      <c r="B12" s="11" t="s">
        <v>28</v>
      </c>
      <c r="C12" s="11" t="s">
        <v>5</v>
      </c>
      <c r="D12" s="11" t="s">
        <v>6</v>
      </c>
      <c r="E12" s="12" t="s">
        <v>13</v>
      </c>
      <c r="F12" s="12" t="s">
        <v>27</v>
      </c>
      <c r="G12" s="11" t="s">
        <v>14</v>
      </c>
      <c r="H12" s="11" t="s">
        <v>7</v>
      </c>
      <c r="K12" s="2" t="s">
        <v>58</v>
      </c>
      <c r="L12" s="6"/>
    </row>
    <row r="13" spans="1:8" s="2" customFormat="1" ht="28.5" customHeight="1">
      <c r="A13" s="13" t="s">
        <v>17</v>
      </c>
      <c r="B13" s="118" t="s">
        <v>111</v>
      </c>
      <c r="C13" s="11" t="s">
        <v>12</v>
      </c>
      <c r="D13" s="15">
        <v>1</v>
      </c>
      <c r="E13" s="19">
        <v>12694.48</v>
      </c>
      <c r="F13" s="19">
        <v>125</v>
      </c>
      <c r="G13" s="19">
        <f aca="true" t="shared" si="0" ref="G13:G27">E13+F13</f>
        <v>12819.48</v>
      </c>
      <c r="H13" s="15"/>
    </row>
    <row r="14" spans="1:8" s="4" customFormat="1" ht="15">
      <c r="A14" s="38"/>
      <c r="B14" s="167" t="s">
        <v>128</v>
      </c>
      <c r="C14" s="125"/>
      <c r="D14" s="28"/>
      <c r="E14" s="29"/>
      <c r="F14" s="29"/>
      <c r="G14" s="29">
        <f>E14</f>
        <v>0</v>
      </c>
      <c r="H14" s="28"/>
    </row>
    <row r="15" spans="1:8" s="2" customFormat="1" ht="30" customHeight="1">
      <c r="A15" s="13" t="s">
        <v>18</v>
      </c>
      <c r="B15" s="118" t="s">
        <v>112</v>
      </c>
      <c r="C15" s="11" t="s">
        <v>12</v>
      </c>
      <c r="D15" s="15">
        <v>1</v>
      </c>
      <c r="E15" s="19">
        <v>2538.92</v>
      </c>
      <c r="F15" s="19">
        <f>154+124</f>
        <v>278</v>
      </c>
      <c r="G15" s="19">
        <f t="shared" si="0"/>
        <v>2816.92</v>
      </c>
      <c r="H15" s="15"/>
    </row>
    <row r="16" spans="1:8" s="2" customFormat="1" ht="15" customHeight="1">
      <c r="A16" s="13" t="s">
        <v>19</v>
      </c>
      <c r="B16" s="122" t="s">
        <v>16</v>
      </c>
      <c r="C16" s="11" t="s">
        <v>12</v>
      </c>
      <c r="D16" s="15">
        <v>1</v>
      </c>
      <c r="E16" s="19">
        <v>611</v>
      </c>
      <c r="F16" s="19"/>
      <c r="G16" s="19">
        <f t="shared" si="0"/>
        <v>611</v>
      </c>
      <c r="H16" s="15"/>
    </row>
    <row r="17" spans="1:8" s="2" customFormat="1" ht="15" customHeight="1">
      <c r="A17" s="13" t="s">
        <v>20</v>
      </c>
      <c r="B17" s="56" t="s">
        <v>65</v>
      </c>
      <c r="C17" s="11" t="s">
        <v>12</v>
      </c>
      <c r="D17" s="15">
        <v>1</v>
      </c>
      <c r="E17" s="19">
        <v>168.5</v>
      </c>
      <c r="F17" s="19"/>
      <c r="G17" s="19">
        <f t="shared" si="0"/>
        <v>168.5</v>
      </c>
      <c r="H17" s="15"/>
    </row>
    <row r="18" spans="1:8" s="2" customFormat="1" ht="15" customHeight="1">
      <c r="A18" s="13" t="s">
        <v>21</v>
      </c>
      <c r="B18" s="56" t="s">
        <v>66</v>
      </c>
      <c r="C18" s="11" t="s">
        <v>12</v>
      </c>
      <c r="D18" s="15">
        <v>1</v>
      </c>
      <c r="E18" s="19"/>
      <c r="F18" s="19"/>
      <c r="G18" s="19">
        <f t="shared" si="0"/>
        <v>0</v>
      </c>
      <c r="H18" s="15"/>
    </row>
    <row r="19" spans="1:8" s="2" customFormat="1" ht="15" customHeight="1">
      <c r="A19" s="13" t="s">
        <v>22</v>
      </c>
      <c r="B19" s="56" t="s">
        <v>69</v>
      </c>
      <c r="C19" s="11" t="s">
        <v>12</v>
      </c>
      <c r="D19" s="15">
        <v>1</v>
      </c>
      <c r="E19" s="19">
        <f>504.95+252.48</f>
        <v>757.43</v>
      </c>
      <c r="F19" s="19"/>
      <c r="G19" s="19">
        <f t="shared" si="0"/>
        <v>757.43</v>
      </c>
      <c r="H19" s="15"/>
    </row>
    <row r="20" spans="1:8" s="2" customFormat="1" ht="15" customHeight="1">
      <c r="A20" s="13" t="s">
        <v>23</v>
      </c>
      <c r="B20" s="56" t="s">
        <v>67</v>
      </c>
      <c r="C20" s="11" t="s">
        <v>12</v>
      </c>
      <c r="D20" s="15">
        <v>1</v>
      </c>
      <c r="E20" s="19"/>
      <c r="F20" s="19"/>
      <c r="G20" s="19">
        <f t="shared" si="0"/>
        <v>0</v>
      </c>
      <c r="H20" s="15"/>
    </row>
    <row r="21" spans="1:8" s="2" customFormat="1" ht="15">
      <c r="A21" s="13" t="s">
        <v>24</v>
      </c>
      <c r="B21" s="122" t="s">
        <v>32</v>
      </c>
      <c r="C21" s="11" t="s">
        <v>12</v>
      </c>
      <c r="D21" s="15">
        <v>1</v>
      </c>
      <c r="E21" s="20">
        <v>340.69</v>
      </c>
      <c r="F21" s="19"/>
      <c r="G21" s="19">
        <f t="shared" si="0"/>
        <v>340.69</v>
      </c>
      <c r="H21" s="15"/>
    </row>
    <row r="22" spans="1:8" s="2" customFormat="1" ht="15">
      <c r="A22" s="13" t="s">
        <v>93</v>
      </c>
      <c r="B22" s="122" t="s">
        <v>113</v>
      </c>
      <c r="C22" s="11" t="s">
        <v>12</v>
      </c>
      <c r="D22" s="15">
        <v>1</v>
      </c>
      <c r="E22" s="16">
        <v>1268.82</v>
      </c>
      <c r="F22" s="19"/>
      <c r="G22" s="19">
        <f t="shared" si="0"/>
        <v>1268.82</v>
      </c>
      <c r="H22" s="15"/>
    </row>
    <row r="23" spans="1:10" s="2" customFormat="1" ht="30">
      <c r="A23" s="13" t="s">
        <v>94</v>
      </c>
      <c r="B23" s="118" t="s">
        <v>114</v>
      </c>
      <c r="C23" s="11" t="s">
        <v>12</v>
      </c>
      <c r="D23" s="15">
        <v>1</v>
      </c>
      <c r="E23" s="16">
        <v>3577.16</v>
      </c>
      <c r="F23" s="19">
        <v>26</v>
      </c>
      <c r="G23" s="19">
        <f t="shared" si="0"/>
        <v>3603.16</v>
      </c>
      <c r="H23" s="15"/>
      <c r="J23" s="2">
        <f>E23</f>
        <v>3577.16</v>
      </c>
    </row>
    <row r="24" spans="1:8" s="2" customFormat="1" ht="15">
      <c r="A24" s="13" t="s">
        <v>132</v>
      </c>
      <c r="B24" s="122" t="s">
        <v>115</v>
      </c>
      <c r="C24" s="11" t="s">
        <v>12</v>
      </c>
      <c r="D24" s="15">
        <v>1</v>
      </c>
      <c r="E24" s="16">
        <v>5350.45</v>
      </c>
      <c r="F24" s="19"/>
      <c r="G24" s="19">
        <f t="shared" si="0"/>
        <v>5350.45</v>
      </c>
      <c r="H24" s="15"/>
    </row>
    <row r="25" spans="1:8" s="2" customFormat="1" ht="27.75" customHeight="1">
      <c r="A25" s="13" t="s">
        <v>133</v>
      </c>
      <c r="B25" s="143" t="s">
        <v>116</v>
      </c>
      <c r="C25" s="11" t="s">
        <v>12</v>
      </c>
      <c r="D25" s="15">
        <v>1</v>
      </c>
      <c r="E25" s="16">
        <f>2.274*H11</f>
        <v>6952.5276</v>
      </c>
      <c r="F25" s="19"/>
      <c r="G25" s="19">
        <f t="shared" si="0"/>
        <v>6952.5276</v>
      </c>
      <c r="H25" s="15"/>
    </row>
    <row r="26" spans="1:8" s="2" customFormat="1" ht="15">
      <c r="A26" s="13" t="s">
        <v>134</v>
      </c>
      <c r="B26" s="144" t="s">
        <v>98</v>
      </c>
      <c r="C26" s="11" t="s">
        <v>12</v>
      </c>
      <c r="D26" s="15">
        <v>1</v>
      </c>
      <c r="E26" s="19">
        <v>764.35</v>
      </c>
      <c r="F26" s="19"/>
      <c r="G26" s="19">
        <f t="shared" si="0"/>
        <v>764.35</v>
      </c>
      <c r="H26" s="15"/>
    </row>
    <row r="27" spans="1:8" s="2" customFormat="1" ht="15">
      <c r="A27" s="13" t="s">
        <v>135</v>
      </c>
      <c r="B27" s="144" t="s">
        <v>99</v>
      </c>
      <c r="C27" s="11" t="s">
        <v>12</v>
      </c>
      <c r="D27" s="15">
        <v>1</v>
      </c>
      <c r="E27" s="19">
        <v>642.05</v>
      </c>
      <c r="F27" s="19"/>
      <c r="G27" s="19">
        <f t="shared" si="0"/>
        <v>642.05</v>
      </c>
      <c r="H27" s="15"/>
    </row>
    <row r="28" spans="1:8" s="2" customFormat="1" ht="15">
      <c r="A28" s="157"/>
      <c r="B28" s="171"/>
      <c r="C28" s="159"/>
      <c r="D28" s="15"/>
      <c r="E28" s="19"/>
      <c r="F28" s="19"/>
      <c r="G28" s="19"/>
      <c r="H28" s="15"/>
    </row>
    <row r="29" spans="1:10" s="2" customFormat="1" ht="17.25" customHeight="1">
      <c r="A29" s="199" t="s">
        <v>117</v>
      </c>
      <c r="B29" s="200"/>
      <c r="C29" s="145"/>
      <c r="D29" s="30"/>
      <c r="E29" s="31">
        <f>E13+E15+E16+E17+E18+E19+E20+E21+E22+E23+E24+E25+E26+E27</f>
        <v>35666.3776</v>
      </c>
      <c r="F29" s="31">
        <f>F13+F15+F16+F17+F18+F19+F20+F21+F22+F23+F24+F25+F26+F27</f>
        <v>429</v>
      </c>
      <c r="G29" s="31">
        <f>G13+G15+G16+G17+G18+G19+G20+G21+G22+G23+G24+G25+G26+G27</f>
        <v>36095.3776</v>
      </c>
      <c r="H29" s="30"/>
      <c r="J29" s="9">
        <f>E13+E15+E16+E21+E22+E23+E24+E25+E26+E27</f>
        <v>34740.4476</v>
      </c>
    </row>
    <row r="30" spans="1:8" s="2" customFormat="1" ht="33.75" customHeight="1">
      <c r="A30" s="142" t="s">
        <v>118</v>
      </c>
      <c r="B30" s="197" t="s">
        <v>119</v>
      </c>
      <c r="C30" s="198"/>
      <c r="D30" s="198"/>
      <c r="E30" s="198"/>
      <c r="F30" s="198"/>
      <c r="G30" s="198"/>
      <c r="H30" s="116"/>
    </row>
    <row r="31" spans="1:8" s="2" customFormat="1" ht="36.75" customHeight="1">
      <c r="A31" s="13" t="s">
        <v>3</v>
      </c>
      <c r="B31" s="11" t="s">
        <v>28</v>
      </c>
      <c r="C31" s="11" t="s">
        <v>5</v>
      </c>
      <c r="D31" s="11" t="s">
        <v>6</v>
      </c>
      <c r="E31" s="12" t="s">
        <v>13</v>
      </c>
      <c r="F31" s="12" t="s">
        <v>27</v>
      </c>
      <c r="G31" s="11" t="s">
        <v>14</v>
      </c>
      <c r="H31" s="11" t="s">
        <v>7</v>
      </c>
    </row>
    <row r="32" spans="1:12" s="2" customFormat="1" ht="30" customHeight="1">
      <c r="A32" s="13" t="s">
        <v>25</v>
      </c>
      <c r="B32" s="118" t="s">
        <v>124</v>
      </c>
      <c r="C32" s="11" t="s">
        <v>12</v>
      </c>
      <c r="D32" s="15">
        <v>1</v>
      </c>
      <c r="E32" s="19">
        <f>E33+E34</f>
        <v>0</v>
      </c>
      <c r="F32" s="19">
        <v>7878</v>
      </c>
      <c r="G32" s="19">
        <f>-E32+F32</f>
        <v>7878</v>
      </c>
      <c r="H32" s="15"/>
      <c r="L32" s="9">
        <f>G29+G32+G35+G41+G42+E52</f>
        <v>120708.40759999999</v>
      </c>
    </row>
    <row r="33" spans="1:8" s="2" customFormat="1" ht="15">
      <c r="A33" s="13"/>
      <c r="B33" s="118"/>
      <c r="C33" s="11"/>
      <c r="D33" s="15"/>
      <c r="E33" s="19"/>
      <c r="F33" s="19"/>
      <c r="G33" s="19">
        <f>E33+F33</f>
        <v>0</v>
      </c>
      <c r="H33" s="15"/>
    </row>
    <row r="34" spans="1:10" s="2" customFormat="1" ht="15">
      <c r="A34" s="13"/>
      <c r="B34" s="118"/>
      <c r="C34" s="11"/>
      <c r="D34" s="15"/>
      <c r="E34" s="19"/>
      <c r="F34" s="19"/>
      <c r="G34" s="19">
        <f>E34+F34</f>
        <v>0</v>
      </c>
      <c r="H34" s="15"/>
      <c r="J34" s="163">
        <f>F29+F38</f>
        <v>8307</v>
      </c>
    </row>
    <row r="35" spans="1:8" s="2" customFormat="1" ht="26.25" customHeight="1">
      <c r="A35" s="13" t="s">
        <v>26</v>
      </c>
      <c r="B35" s="118" t="s">
        <v>125</v>
      </c>
      <c r="C35" s="11" t="s">
        <v>12</v>
      </c>
      <c r="D35" s="15">
        <v>1</v>
      </c>
      <c r="E35" s="19">
        <f>E36+E37</f>
        <v>4384.95</v>
      </c>
      <c r="F35" s="19">
        <v>0</v>
      </c>
      <c r="G35" s="19">
        <f>G36+G37</f>
        <v>4384.95</v>
      </c>
      <c r="H35" s="15"/>
    </row>
    <row r="36" spans="1:8" s="2" customFormat="1" ht="15">
      <c r="A36" s="157"/>
      <c r="B36" s="158" t="s">
        <v>174</v>
      </c>
      <c r="C36" s="159"/>
      <c r="D36" s="15"/>
      <c r="E36" s="19">
        <v>4384.95</v>
      </c>
      <c r="F36" s="19"/>
      <c r="G36" s="19">
        <f>E36+F36</f>
        <v>4384.95</v>
      </c>
      <c r="H36" s="15"/>
    </row>
    <row r="37" spans="1:8" s="2" customFormat="1" ht="15">
      <c r="A37" s="157"/>
      <c r="B37" s="158"/>
      <c r="C37" s="159"/>
      <c r="D37" s="15"/>
      <c r="E37" s="19"/>
      <c r="F37" s="19"/>
      <c r="G37" s="19">
        <f>E37+F37</f>
        <v>0</v>
      </c>
      <c r="H37" s="15"/>
    </row>
    <row r="38" spans="1:8" s="2" customFormat="1" ht="24.75" customHeight="1">
      <c r="A38" s="199" t="s">
        <v>121</v>
      </c>
      <c r="B38" s="200"/>
      <c r="C38" s="201"/>
      <c r="D38" s="30"/>
      <c r="E38" s="31">
        <f>E32+E35</f>
        <v>4384.95</v>
      </c>
      <c r="F38" s="31">
        <f>SUM(F32:F35)</f>
        <v>7878</v>
      </c>
      <c r="G38" s="31">
        <f>G32+G35</f>
        <v>12262.95</v>
      </c>
      <c r="H38" s="30"/>
    </row>
    <row r="39" s="2" customFormat="1" ht="9.75" customHeight="1">
      <c r="A39" s="36"/>
    </row>
    <row r="40" spans="1:8" s="2" customFormat="1" ht="36.75">
      <c r="A40" s="13" t="s">
        <v>3</v>
      </c>
      <c r="B40" s="11" t="s">
        <v>4</v>
      </c>
      <c r="C40" s="11" t="s">
        <v>5</v>
      </c>
      <c r="D40" s="11" t="s">
        <v>6</v>
      </c>
      <c r="E40" s="12" t="s">
        <v>29</v>
      </c>
      <c r="F40" s="12" t="s">
        <v>27</v>
      </c>
      <c r="G40" s="11" t="s">
        <v>14</v>
      </c>
      <c r="H40" s="11" t="s">
        <v>7</v>
      </c>
    </row>
    <row r="41" spans="1:8" s="2" customFormat="1" ht="15">
      <c r="A41" s="146" t="s">
        <v>130</v>
      </c>
      <c r="B41" s="126" t="s">
        <v>15</v>
      </c>
      <c r="C41" s="23" t="s">
        <v>12</v>
      </c>
      <c r="D41" s="22">
        <v>1</v>
      </c>
      <c r="E41" s="24">
        <v>5318.95</v>
      </c>
      <c r="F41" s="24"/>
      <c r="G41" s="24">
        <f>E41+F41</f>
        <v>5318.95</v>
      </c>
      <c r="H41" s="30"/>
    </row>
    <row r="42" spans="1:7" s="35" customFormat="1" ht="28.5">
      <c r="A42" s="39" t="s">
        <v>131</v>
      </c>
      <c r="B42" s="134" t="s">
        <v>33</v>
      </c>
      <c r="C42" s="34" t="s">
        <v>12</v>
      </c>
      <c r="D42" s="147">
        <v>1</v>
      </c>
      <c r="E42" s="148">
        <v>1887.7</v>
      </c>
      <c r="F42" s="149"/>
      <c r="G42" s="24">
        <f>E42+F42</f>
        <v>1887.7</v>
      </c>
    </row>
    <row r="43" spans="1:8" s="2" customFormat="1" ht="15">
      <c r="A43" s="150"/>
      <c r="B43" s="151" t="s">
        <v>122</v>
      </c>
      <c r="C43" s="152"/>
      <c r="D43" s="153"/>
      <c r="E43" s="154">
        <f>E29+E38+E41+E42</f>
        <v>47257.97759999999</v>
      </c>
      <c r="F43" s="154">
        <f>F29+F38+F41+F42</f>
        <v>8307</v>
      </c>
      <c r="G43" s="154">
        <f>G29+G38+G41+G42</f>
        <v>55564.9776</v>
      </c>
      <c r="H43" s="30"/>
    </row>
    <row r="44" spans="1:7" s="33" customFormat="1" ht="15" customHeight="1">
      <c r="A44" s="189" t="s">
        <v>102</v>
      </c>
      <c r="B44" s="190"/>
      <c r="C44" s="190"/>
      <c r="D44" s="190"/>
      <c r="E44" s="190"/>
      <c r="F44" s="190"/>
      <c r="G44" s="191"/>
    </row>
    <row r="45" spans="1:7" s="2" customFormat="1" ht="33.75" customHeight="1">
      <c r="A45" s="13" t="s">
        <v>3</v>
      </c>
      <c r="B45" s="11" t="s">
        <v>4</v>
      </c>
      <c r="C45" s="11" t="s">
        <v>5</v>
      </c>
      <c r="D45" s="11" t="s">
        <v>6</v>
      </c>
      <c r="E45" s="12" t="s">
        <v>29</v>
      </c>
      <c r="F45" s="192" t="s">
        <v>30</v>
      </c>
      <c r="G45" s="193"/>
    </row>
    <row r="46" spans="1:7" s="2" customFormat="1" ht="25.5" customHeight="1">
      <c r="A46" s="13"/>
      <c r="B46" s="27" t="s">
        <v>34</v>
      </c>
      <c r="C46" s="23" t="s">
        <v>12</v>
      </c>
      <c r="D46" s="22">
        <v>1</v>
      </c>
      <c r="E46" s="24">
        <v>3065.27</v>
      </c>
      <c r="F46" s="24"/>
      <c r="G46" s="24"/>
    </row>
    <row r="47" spans="1:7" s="2" customFormat="1" ht="15">
      <c r="A47" s="13"/>
      <c r="B47" s="27" t="s">
        <v>35</v>
      </c>
      <c r="C47" s="23" t="s">
        <v>12</v>
      </c>
      <c r="D47" s="22">
        <v>1</v>
      </c>
      <c r="E47" s="24">
        <f>37536.64+3753.66</f>
        <v>41290.3</v>
      </c>
      <c r="F47" s="24"/>
      <c r="G47" s="24"/>
    </row>
    <row r="48" spans="1:7" s="2" customFormat="1" ht="15">
      <c r="A48" s="13"/>
      <c r="B48" s="27" t="s">
        <v>36</v>
      </c>
      <c r="C48" s="23" t="s">
        <v>12</v>
      </c>
      <c r="D48" s="22">
        <v>1</v>
      </c>
      <c r="E48" s="24">
        <f>9274.32+4637.15</f>
        <v>13911.47</v>
      </c>
      <c r="F48" s="24"/>
      <c r="G48" s="24"/>
    </row>
    <row r="49" spans="1:7" s="2" customFormat="1" ht="15">
      <c r="A49" s="13"/>
      <c r="B49" s="27" t="s">
        <v>37</v>
      </c>
      <c r="C49" s="23" t="s">
        <v>12</v>
      </c>
      <c r="D49" s="22">
        <v>1</v>
      </c>
      <c r="E49" s="24">
        <v>2781.9</v>
      </c>
      <c r="F49" s="24"/>
      <c r="G49" s="24"/>
    </row>
    <row r="50" spans="1:7" s="2" customFormat="1" ht="15">
      <c r="A50" s="13"/>
      <c r="B50" s="27" t="s">
        <v>38</v>
      </c>
      <c r="C50" s="23" t="s">
        <v>12</v>
      </c>
      <c r="D50" s="15">
        <v>1</v>
      </c>
      <c r="E50" s="24">
        <v>4094.49</v>
      </c>
      <c r="F50" s="21"/>
      <c r="G50" s="19"/>
    </row>
    <row r="51" spans="1:7" s="2" customFormat="1" ht="15">
      <c r="A51" s="13"/>
      <c r="B51" s="14"/>
      <c r="C51" s="23"/>
      <c r="D51" s="22"/>
      <c r="E51" s="24"/>
      <c r="F51" s="24"/>
      <c r="G51" s="24"/>
    </row>
    <row r="52" spans="1:7" s="2" customFormat="1" ht="15">
      <c r="A52" s="194" t="s">
        <v>39</v>
      </c>
      <c r="B52" s="195"/>
      <c r="C52" s="196"/>
      <c r="D52" s="15"/>
      <c r="E52" s="24">
        <f>SUM(E46:E51)</f>
        <v>65143.43</v>
      </c>
      <c r="F52" s="17"/>
      <c r="G52" s="15"/>
    </row>
    <row r="53" spans="1:7" s="2" customFormat="1" ht="15">
      <c r="A53" s="37"/>
      <c r="B53" s="8"/>
      <c r="C53" s="8"/>
      <c r="D53" s="25"/>
      <c r="E53" s="32"/>
      <c r="F53" s="26"/>
      <c r="G53" s="25"/>
    </row>
    <row r="54" spans="1:7" s="2" customFormat="1" ht="15">
      <c r="A54" s="37"/>
      <c r="B54" s="8"/>
      <c r="C54" s="8"/>
      <c r="D54" s="25"/>
      <c r="E54" s="32"/>
      <c r="F54" s="26"/>
      <c r="G54" s="25"/>
    </row>
    <row r="55" spans="1:7" s="2" customFormat="1" ht="15">
      <c r="A55" s="37"/>
      <c r="B55" s="8"/>
      <c r="C55" s="8"/>
      <c r="D55" s="25"/>
      <c r="E55" s="32"/>
      <c r="F55" s="26"/>
      <c r="G55" s="25"/>
    </row>
    <row r="56" spans="1:7" s="2" customFormat="1" ht="15">
      <c r="A56" s="37"/>
      <c r="B56" s="8"/>
      <c r="C56" s="8"/>
      <c r="D56" s="25"/>
      <c r="E56" s="32"/>
      <c r="F56" s="26"/>
      <c r="G56" s="25"/>
    </row>
    <row r="57" s="2" customFormat="1" ht="15">
      <c r="A57" s="36"/>
    </row>
    <row r="58" spans="1:7" s="2" customFormat="1" ht="15">
      <c r="A58" s="203" t="s">
        <v>9</v>
      </c>
      <c r="B58" s="203"/>
      <c r="C58" s="203"/>
      <c r="D58" s="203"/>
      <c r="E58" s="204">
        <f>G43+E52</f>
        <v>120708.4076</v>
      </c>
      <c r="F58" s="204"/>
      <c r="G58" s="204"/>
    </row>
    <row r="59" spans="1:10" s="2" customFormat="1" ht="15">
      <c r="A59" s="36"/>
      <c r="G59" s="9"/>
      <c r="J59" s="2" t="s">
        <v>58</v>
      </c>
    </row>
    <row r="60" s="2" customFormat="1" ht="15">
      <c r="A60" s="36"/>
    </row>
    <row r="61" s="2" customFormat="1" ht="15">
      <c r="A61" s="36"/>
    </row>
    <row r="62" s="2" customFormat="1" ht="15">
      <c r="A62" s="36"/>
    </row>
    <row r="63" spans="1:5" s="2" customFormat="1" ht="15">
      <c r="A63" s="205" t="s">
        <v>31</v>
      </c>
      <c r="B63" s="205"/>
      <c r="E63" s="2" t="s">
        <v>10</v>
      </c>
    </row>
    <row r="64" spans="1:5" s="2" customFormat="1" ht="15">
      <c r="A64" s="205" t="s">
        <v>1</v>
      </c>
      <c r="B64" s="205"/>
      <c r="E64" s="2" t="s">
        <v>162</v>
      </c>
    </row>
    <row r="65" spans="1:5" s="2" customFormat="1" ht="30" customHeight="1">
      <c r="A65" s="202" t="s">
        <v>145</v>
      </c>
      <c r="B65" s="202"/>
      <c r="C65" s="18"/>
      <c r="E65" s="2" t="s">
        <v>163</v>
      </c>
    </row>
    <row r="66" s="2" customFormat="1" ht="15">
      <c r="A66" s="36"/>
    </row>
    <row r="67" s="2" customFormat="1" ht="15">
      <c r="A67" s="36"/>
    </row>
    <row r="68" s="2" customFormat="1" ht="15">
      <c r="A68" s="36"/>
    </row>
    <row r="69" s="2" customFormat="1" ht="15">
      <c r="A69" s="36"/>
    </row>
  </sheetData>
  <sheetProtection/>
  <mergeCells count="17">
    <mergeCell ref="B7:H7"/>
    <mergeCell ref="A64:B64"/>
    <mergeCell ref="B11:G11"/>
    <mergeCell ref="A63:B63"/>
    <mergeCell ref="A29:B29"/>
    <mergeCell ref="B30:G30"/>
    <mergeCell ref="A38:C38"/>
    <mergeCell ref="A44:G44"/>
    <mergeCell ref="A65:B65"/>
    <mergeCell ref="F45:G45"/>
    <mergeCell ref="A52:C52"/>
    <mergeCell ref="A58:D58"/>
    <mergeCell ref="E58:G58"/>
    <mergeCell ref="A1:B1"/>
    <mergeCell ref="A3:E3"/>
    <mergeCell ref="A5:H5"/>
    <mergeCell ref="A6:H6"/>
  </mergeCells>
  <printOptions/>
  <pageMargins left="0.34" right="0.31" top="0.41" bottom="0.72" header="0.28" footer="0.27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34">
      <selection activeCell="E24" sqref="E24"/>
    </sheetView>
  </sheetViews>
  <sheetFormatPr defaultColWidth="9.140625" defaultRowHeight="15"/>
  <cols>
    <col min="1" max="1" width="5.140625" style="40" customWidth="1"/>
    <col min="2" max="2" width="41.421875" style="10" customWidth="1"/>
    <col min="3" max="3" width="6.140625" style="10" customWidth="1"/>
    <col min="4" max="4" width="5.00390625" style="10" customWidth="1"/>
    <col min="5" max="5" width="11.421875" style="10" customWidth="1"/>
    <col min="6" max="6" width="9.140625" style="10" customWidth="1"/>
    <col min="7" max="7" width="10.57421875" style="10" customWidth="1"/>
    <col min="8" max="16384" width="9.140625" style="10" customWidth="1"/>
  </cols>
  <sheetData>
    <row r="1" spans="1:5" s="2" customFormat="1" ht="15">
      <c r="A1" s="180" t="s">
        <v>0</v>
      </c>
      <c r="B1" s="180"/>
      <c r="C1" s="1" t="s">
        <v>164</v>
      </c>
      <c r="D1" s="1"/>
      <c r="E1" s="1"/>
    </row>
    <row r="2" s="2" customFormat="1" ht="15">
      <c r="A2" s="36"/>
    </row>
    <row r="3" spans="1:7" s="2" customFormat="1" ht="15">
      <c r="A3" s="180" t="s">
        <v>8</v>
      </c>
      <c r="B3" s="180"/>
      <c r="C3" s="180"/>
      <c r="D3" s="180"/>
      <c r="E3" s="180"/>
      <c r="F3" s="3" t="s">
        <v>136</v>
      </c>
      <c r="G3" s="1"/>
    </row>
    <row r="4" s="2" customFormat="1" ht="15">
      <c r="A4" s="36"/>
    </row>
    <row r="5" spans="1:8" s="2" customFormat="1" ht="18.75">
      <c r="A5" s="181" t="s">
        <v>180</v>
      </c>
      <c r="B5" s="181"/>
      <c r="C5" s="181"/>
      <c r="D5" s="181"/>
      <c r="E5" s="181"/>
      <c r="F5" s="181"/>
      <c r="G5" s="181"/>
      <c r="H5" s="181"/>
    </row>
    <row r="6" spans="1:8" s="2" customFormat="1" ht="15">
      <c r="A6" s="202" t="s">
        <v>108</v>
      </c>
      <c r="B6" s="202"/>
      <c r="C6" s="202"/>
      <c r="D6" s="202"/>
      <c r="E6" s="202"/>
      <c r="F6" s="202"/>
      <c r="G6" s="202"/>
      <c r="H6" s="202"/>
    </row>
    <row r="7" spans="1:8" s="2" customFormat="1" ht="15">
      <c r="A7" s="36"/>
      <c r="B7" s="206" t="s">
        <v>1</v>
      </c>
      <c r="C7" s="206"/>
      <c r="D7" s="206"/>
      <c r="E7" s="206"/>
      <c r="F7" s="206"/>
      <c r="G7" s="206"/>
      <c r="H7" s="206"/>
    </row>
    <row r="8" s="2" customFormat="1" ht="0.75" customHeight="1">
      <c r="A8" s="36"/>
    </row>
    <row r="9" spans="1:6" s="2" customFormat="1" ht="15">
      <c r="A9" s="36"/>
      <c r="B9" s="4" t="s">
        <v>2</v>
      </c>
      <c r="C9" s="4"/>
      <c r="D9" s="5" t="s">
        <v>181</v>
      </c>
      <c r="E9" s="4"/>
      <c r="F9" s="4"/>
    </row>
    <row r="10" s="2" customFormat="1" ht="15">
      <c r="A10" s="36"/>
    </row>
    <row r="11" spans="1:9" s="2" customFormat="1" ht="60.75" customHeight="1">
      <c r="A11" s="142" t="s">
        <v>109</v>
      </c>
      <c r="B11" s="197" t="s">
        <v>110</v>
      </c>
      <c r="C11" s="198"/>
      <c r="D11" s="198"/>
      <c r="E11" s="198"/>
      <c r="F11" s="198"/>
      <c r="G11" s="198"/>
      <c r="H11" s="7">
        <v>3057.4</v>
      </c>
      <c r="I11" s="7"/>
    </row>
    <row r="12" spans="1:12" s="2" customFormat="1" ht="37.5" customHeight="1">
      <c r="A12" s="13" t="s">
        <v>3</v>
      </c>
      <c r="B12" s="11" t="s">
        <v>28</v>
      </c>
      <c r="C12" s="11" t="s">
        <v>5</v>
      </c>
      <c r="D12" s="11" t="s">
        <v>6</v>
      </c>
      <c r="E12" s="12" t="s">
        <v>13</v>
      </c>
      <c r="F12" s="12" t="s">
        <v>27</v>
      </c>
      <c r="G12" s="11" t="s">
        <v>14</v>
      </c>
      <c r="H12" s="11" t="s">
        <v>7</v>
      </c>
      <c r="K12" s="2" t="s">
        <v>58</v>
      </c>
      <c r="L12" s="6"/>
    </row>
    <row r="13" spans="1:8" s="2" customFormat="1" ht="28.5" customHeight="1">
      <c r="A13" s="13" t="s">
        <v>17</v>
      </c>
      <c r="B13" s="118" t="s">
        <v>111</v>
      </c>
      <c r="C13" s="11" t="s">
        <v>12</v>
      </c>
      <c r="D13" s="15">
        <v>1</v>
      </c>
      <c r="E13" s="19">
        <v>12694.48</v>
      </c>
      <c r="F13" s="19">
        <v>75</v>
      </c>
      <c r="G13" s="19">
        <f aca="true" t="shared" si="0" ref="G13:G27">E13+F13</f>
        <v>12769.48</v>
      </c>
      <c r="H13" s="15"/>
    </row>
    <row r="14" spans="1:8" s="4" customFormat="1" ht="15">
      <c r="A14" s="38"/>
      <c r="B14" s="167" t="s">
        <v>128</v>
      </c>
      <c r="C14" s="125"/>
      <c r="D14" s="28"/>
      <c r="E14" s="29"/>
      <c r="F14" s="29"/>
      <c r="G14" s="29">
        <f>E14</f>
        <v>0</v>
      </c>
      <c r="H14" s="28"/>
    </row>
    <row r="15" spans="1:8" s="2" customFormat="1" ht="30" customHeight="1">
      <c r="A15" s="13" t="s">
        <v>18</v>
      </c>
      <c r="B15" s="118" t="s">
        <v>112</v>
      </c>
      <c r="C15" s="11" t="s">
        <v>12</v>
      </c>
      <c r="D15" s="15">
        <v>1</v>
      </c>
      <c r="E15" s="19">
        <v>2538.92</v>
      </c>
      <c r="F15" s="19">
        <v>284</v>
      </c>
      <c r="G15" s="19">
        <f t="shared" si="0"/>
        <v>2822.92</v>
      </c>
      <c r="H15" s="15"/>
    </row>
    <row r="16" spans="1:8" s="2" customFormat="1" ht="15" customHeight="1">
      <c r="A16" s="13" t="s">
        <v>19</v>
      </c>
      <c r="B16" s="122" t="s">
        <v>16</v>
      </c>
      <c r="C16" s="11" t="s">
        <v>12</v>
      </c>
      <c r="D16" s="15">
        <v>1</v>
      </c>
      <c r="E16" s="19">
        <v>611</v>
      </c>
      <c r="F16" s="19"/>
      <c r="G16" s="19">
        <f t="shared" si="0"/>
        <v>611</v>
      </c>
      <c r="H16" s="15"/>
    </row>
    <row r="17" spans="1:8" s="2" customFormat="1" ht="15" customHeight="1">
      <c r="A17" s="13" t="s">
        <v>20</v>
      </c>
      <c r="B17" s="56" t="s">
        <v>65</v>
      </c>
      <c r="C17" s="11" t="s">
        <v>12</v>
      </c>
      <c r="D17" s="15">
        <v>1</v>
      </c>
      <c r="E17" s="19">
        <v>252.75</v>
      </c>
      <c r="F17" s="19"/>
      <c r="G17" s="19">
        <f t="shared" si="0"/>
        <v>252.75</v>
      </c>
      <c r="H17" s="15"/>
    </row>
    <row r="18" spans="1:8" s="2" customFormat="1" ht="15" customHeight="1">
      <c r="A18" s="13" t="s">
        <v>21</v>
      </c>
      <c r="B18" s="56" t="s">
        <v>66</v>
      </c>
      <c r="C18" s="11" t="s">
        <v>12</v>
      </c>
      <c r="D18" s="15">
        <v>1</v>
      </c>
      <c r="E18" s="19"/>
      <c r="F18" s="19"/>
      <c r="G18" s="19">
        <f t="shared" si="0"/>
        <v>0</v>
      </c>
      <c r="H18" s="15"/>
    </row>
    <row r="19" spans="1:8" s="2" customFormat="1" ht="15" customHeight="1">
      <c r="A19" s="13" t="s">
        <v>22</v>
      </c>
      <c r="B19" s="56" t="s">
        <v>69</v>
      </c>
      <c r="C19" s="11" t="s">
        <v>12</v>
      </c>
      <c r="D19" s="15">
        <v>1</v>
      </c>
      <c r="E19" s="19">
        <v>757.43</v>
      </c>
      <c r="F19" s="19"/>
      <c r="G19" s="19">
        <f t="shared" si="0"/>
        <v>757.43</v>
      </c>
      <c r="H19" s="15"/>
    </row>
    <row r="20" spans="1:8" s="2" customFormat="1" ht="15" customHeight="1">
      <c r="A20" s="13" t="s">
        <v>23</v>
      </c>
      <c r="B20" s="56" t="s">
        <v>67</v>
      </c>
      <c r="C20" s="11" t="s">
        <v>12</v>
      </c>
      <c r="D20" s="15">
        <v>1</v>
      </c>
      <c r="E20" s="19"/>
      <c r="F20" s="19"/>
      <c r="G20" s="19">
        <f t="shared" si="0"/>
        <v>0</v>
      </c>
      <c r="H20" s="15"/>
    </row>
    <row r="21" spans="1:8" s="2" customFormat="1" ht="15">
      <c r="A21" s="13" t="s">
        <v>24</v>
      </c>
      <c r="B21" s="122" t="s">
        <v>32</v>
      </c>
      <c r="C21" s="11" t="s">
        <v>12</v>
      </c>
      <c r="D21" s="15">
        <v>1</v>
      </c>
      <c r="E21" s="20"/>
      <c r="F21" s="19"/>
      <c r="G21" s="19">
        <f t="shared" si="0"/>
        <v>0</v>
      </c>
      <c r="H21" s="15"/>
    </row>
    <row r="22" spans="1:8" s="2" customFormat="1" ht="15">
      <c r="A22" s="13" t="s">
        <v>93</v>
      </c>
      <c r="B22" s="122" t="s">
        <v>113</v>
      </c>
      <c r="C22" s="11" t="s">
        <v>12</v>
      </c>
      <c r="D22" s="15">
        <v>1</v>
      </c>
      <c r="E22" s="16">
        <v>1268.82</v>
      </c>
      <c r="F22" s="19">
        <v>26</v>
      </c>
      <c r="G22" s="19">
        <f t="shared" si="0"/>
        <v>1294.82</v>
      </c>
      <c r="H22" s="15"/>
    </row>
    <row r="23" spans="1:10" s="2" customFormat="1" ht="30">
      <c r="A23" s="13" t="s">
        <v>94</v>
      </c>
      <c r="B23" s="118" t="s">
        <v>114</v>
      </c>
      <c r="C23" s="11" t="s">
        <v>12</v>
      </c>
      <c r="D23" s="15">
        <v>1</v>
      </c>
      <c r="E23" s="16">
        <v>3577.16</v>
      </c>
      <c r="F23" s="19">
        <v>1248</v>
      </c>
      <c r="G23" s="19">
        <f t="shared" si="0"/>
        <v>4825.16</v>
      </c>
      <c r="H23" s="15"/>
      <c r="J23" s="2">
        <f>E23</f>
        <v>3577.16</v>
      </c>
    </row>
    <row r="24" spans="1:8" s="2" customFormat="1" ht="15">
      <c r="A24" s="13" t="s">
        <v>132</v>
      </c>
      <c r="B24" s="122" t="s">
        <v>115</v>
      </c>
      <c r="C24" s="11" t="s">
        <v>12</v>
      </c>
      <c r="D24" s="15">
        <v>1</v>
      </c>
      <c r="E24" s="16">
        <v>5350.45</v>
      </c>
      <c r="F24" s="19"/>
      <c r="G24" s="19">
        <f t="shared" si="0"/>
        <v>5350.45</v>
      </c>
      <c r="H24" s="15"/>
    </row>
    <row r="25" spans="1:8" s="2" customFormat="1" ht="27.75" customHeight="1">
      <c r="A25" s="13" t="s">
        <v>133</v>
      </c>
      <c r="B25" s="143" t="s">
        <v>116</v>
      </c>
      <c r="C25" s="11" t="s">
        <v>12</v>
      </c>
      <c r="D25" s="15">
        <v>1</v>
      </c>
      <c r="E25" s="16">
        <f>2.274*H11</f>
        <v>6952.5276</v>
      </c>
      <c r="F25" s="19"/>
      <c r="G25" s="19">
        <f t="shared" si="0"/>
        <v>6952.5276</v>
      </c>
      <c r="H25" s="15"/>
    </row>
    <row r="26" spans="1:8" s="2" customFormat="1" ht="15">
      <c r="A26" s="13" t="s">
        <v>134</v>
      </c>
      <c r="B26" s="144" t="s">
        <v>98</v>
      </c>
      <c r="C26" s="11" t="s">
        <v>12</v>
      </c>
      <c r="D26" s="15">
        <v>1</v>
      </c>
      <c r="E26" s="19">
        <v>764.35</v>
      </c>
      <c r="F26" s="19"/>
      <c r="G26" s="19">
        <f t="shared" si="0"/>
        <v>764.35</v>
      </c>
      <c r="H26" s="15"/>
    </row>
    <row r="27" spans="1:8" s="2" customFormat="1" ht="15">
      <c r="A27" s="13" t="s">
        <v>135</v>
      </c>
      <c r="B27" s="144" t="s">
        <v>99</v>
      </c>
      <c r="C27" s="11" t="s">
        <v>12</v>
      </c>
      <c r="D27" s="15">
        <v>1</v>
      </c>
      <c r="E27" s="19">
        <v>642.05</v>
      </c>
      <c r="F27" s="19"/>
      <c r="G27" s="19">
        <f t="shared" si="0"/>
        <v>642.05</v>
      </c>
      <c r="H27" s="15"/>
    </row>
    <row r="28" spans="1:10" s="2" customFormat="1" ht="17.25" customHeight="1">
      <c r="A28" s="199" t="s">
        <v>117</v>
      </c>
      <c r="B28" s="200"/>
      <c r="C28" s="145"/>
      <c r="D28" s="30"/>
      <c r="E28" s="31">
        <f>E13+E15+E16+E17+E18+E19+E20+E21+E22+E23+E24+E25+E26+E27</f>
        <v>35409.9376</v>
      </c>
      <c r="F28" s="31">
        <f>F13+F15+F16+F17+F18+F19+F20+F21+F22+F23+F24+F25+F26+F27</f>
        <v>1633</v>
      </c>
      <c r="G28" s="31">
        <f>G13+G15+G16+G17+G18+G19+G20+G21+G22+G23+G24+G25+G26+G27</f>
        <v>37042.937600000005</v>
      </c>
      <c r="H28" s="30"/>
      <c r="J28" s="9">
        <f>E13+E15+E16+E21+E22+E23+E24+E25+E26+E27</f>
        <v>34399.757600000004</v>
      </c>
    </row>
    <row r="29" spans="1:8" s="2" customFormat="1" ht="33.75" customHeight="1">
      <c r="A29" s="142" t="s">
        <v>118</v>
      </c>
      <c r="B29" s="197" t="s">
        <v>119</v>
      </c>
      <c r="C29" s="198"/>
      <c r="D29" s="198"/>
      <c r="E29" s="198"/>
      <c r="F29" s="198"/>
      <c r="G29" s="198"/>
      <c r="H29" s="116"/>
    </row>
    <row r="30" spans="1:8" s="2" customFormat="1" ht="36.75" customHeight="1">
      <c r="A30" s="13" t="s">
        <v>3</v>
      </c>
      <c r="B30" s="11" t="s">
        <v>28</v>
      </c>
      <c r="C30" s="11" t="s">
        <v>5</v>
      </c>
      <c r="D30" s="11" t="s">
        <v>6</v>
      </c>
      <c r="E30" s="12" t="s">
        <v>13</v>
      </c>
      <c r="F30" s="12" t="s">
        <v>27</v>
      </c>
      <c r="G30" s="11" t="s">
        <v>14</v>
      </c>
      <c r="H30" s="11" t="s">
        <v>7</v>
      </c>
    </row>
    <row r="31" spans="1:8" s="2" customFormat="1" ht="30" customHeight="1">
      <c r="A31" s="13" t="s">
        <v>25</v>
      </c>
      <c r="B31" s="118" t="s">
        <v>124</v>
      </c>
      <c r="C31" s="11" t="s">
        <v>12</v>
      </c>
      <c r="D31" s="15">
        <v>1</v>
      </c>
      <c r="E31" s="19">
        <f>E32+E33</f>
        <v>0</v>
      </c>
      <c r="F31" s="19"/>
      <c r="G31" s="19">
        <f>G32+G33</f>
        <v>300</v>
      </c>
      <c r="H31" s="15"/>
    </row>
    <row r="32" spans="1:8" s="2" customFormat="1" ht="15">
      <c r="A32" s="13"/>
      <c r="B32" s="118" t="s">
        <v>177</v>
      </c>
      <c r="C32" s="11"/>
      <c r="D32" s="15"/>
      <c r="E32" s="19"/>
      <c r="F32" s="19">
        <v>300</v>
      </c>
      <c r="G32" s="19">
        <f>E32+F32</f>
        <v>300</v>
      </c>
      <c r="H32" s="15"/>
    </row>
    <row r="33" spans="1:10" s="2" customFormat="1" ht="15">
      <c r="A33" s="13"/>
      <c r="B33" s="118"/>
      <c r="C33" s="11"/>
      <c r="D33" s="15"/>
      <c r="E33" s="19"/>
      <c r="F33" s="19"/>
      <c r="G33" s="19">
        <f>E33+F33</f>
        <v>0</v>
      </c>
      <c r="H33" s="15"/>
      <c r="J33" s="163">
        <f>F28+F37</f>
        <v>1933</v>
      </c>
    </row>
    <row r="34" spans="1:8" s="2" customFormat="1" ht="26.25" customHeight="1">
      <c r="A34" s="13" t="s">
        <v>26</v>
      </c>
      <c r="B34" s="118" t="s">
        <v>125</v>
      </c>
      <c r="C34" s="11" t="s">
        <v>12</v>
      </c>
      <c r="D34" s="15">
        <v>1</v>
      </c>
      <c r="E34" s="19">
        <f>E35+E36</f>
        <v>4384.95</v>
      </c>
      <c r="F34" s="19">
        <v>0</v>
      </c>
      <c r="G34" s="19">
        <f>G35+G36</f>
        <v>4384.95</v>
      </c>
      <c r="H34" s="15"/>
    </row>
    <row r="35" spans="1:8" s="2" customFormat="1" ht="15">
      <c r="A35" s="157"/>
      <c r="B35" s="158" t="s">
        <v>178</v>
      </c>
      <c r="C35" s="159"/>
      <c r="D35" s="15"/>
      <c r="E35" s="19">
        <v>4384.95</v>
      </c>
      <c r="F35" s="19"/>
      <c r="G35" s="19">
        <f>E35+F35</f>
        <v>4384.95</v>
      </c>
      <c r="H35" s="15"/>
    </row>
    <row r="36" spans="1:8" s="2" customFormat="1" ht="15">
      <c r="A36" s="157"/>
      <c r="B36" s="158"/>
      <c r="C36" s="159"/>
      <c r="D36" s="15"/>
      <c r="E36" s="19"/>
      <c r="F36" s="19"/>
      <c r="G36" s="19">
        <f>E36+F36</f>
        <v>0</v>
      </c>
      <c r="H36" s="15"/>
    </row>
    <row r="37" spans="1:8" s="2" customFormat="1" ht="24.75" customHeight="1">
      <c r="A37" s="199" t="s">
        <v>121</v>
      </c>
      <c r="B37" s="200"/>
      <c r="C37" s="201"/>
      <c r="D37" s="30"/>
      <c r="E37" s="31">
        <f>E31+E34</f>
        <v>4384.95</v>
      </c>
      <c r="F37" s="31">
        <f>SUM(F31:F34)</f>
        <v>300</v>
      </c>
      <c r="G37" s="31">
        <f>G31+G34</f>
        <v>4684.95</v>
      </c>
      <c r="H37" s="30"/>
    </row>
    <row r="38" s="2" customFormat="1" ht="9.75" customHeight="1">
      <c r="A38" s="36"/>
    </row>
    <row r="39" spans="1:8" s="2" customFormat="1" ht="36.75">
      <c r="A39" s="13" t="s">
        <v>3</v>
      </c>
      <c r="B39" s="11" t="s">
        <v>4</v>
      </c>
      <c r="C39" s="11" t="s">
        <v>5</v>
      </c>
      <c r="D39" s="11" t="s">
        <v>6</v>
      </c>
      <c r="E39" s="12" t="s">
        <v>29</v>
      </c>
      <c r="F39" s="12" t="s">
        <v>27</v>
      </c>
      <c r="G39" s="11" t="s">
        <v>14</v>
      </c>
      <c r="H39" s="11" t="s">
        <v>7</v>
      </c>
    </row>
    <row r="40" spans="1:8" s="2" customFormat="1" ht="15">
      <c r="A40" s="146" t="s">
        <v>130</v>
      </c>
      <c r="B40" s="126" t="s">
        <v>15</v>
      </c>
      <c r="C40" s="23" t="s">
        <v>12</v>
      </c>
      <c r="D40" s="22">
        <v>1</v>
      </c>
      <c r="E40" s="24">
        <v>5318.95</v>
      </c>
      <c r="F40" s="24"/>
      <c r="G40" s="24">
        <f>E40+F40</f>
        <v>5318.95</v>
      </c>
      <c r="H40" s="30"/>
    </row>
    <row r="41" spans="1:7" s="35" customFormat="1" ht="28.5">
      <c r="A41" s="39" t="s">
        <v>131</v>
      </c>
      <c r="B41" s="134" t="s">
        <v>33</v>
      </c>
      <c r="C41" s="34" t="s">
        <v>12</v>
      </c>
      <c r="D41" s="147">
        <v>1</v>
      </c>
      <c r="E41" s="148">
        <v>2954.17</v>
      </c>
      <c r="F41" s="149"/>
      <c r="G41" s="24">
        <f>E41+F41</f>
        <v>2954.17</v>
      </c>
    </row>
    <row r="42" spans="1:8" s="2" customFormat="1" ht="15">
      <c r="A42" s="150"/>
      <c r="B42" s="151" t="s">
        <v>122</v>
      </c>
      <c r="C42" s="152"/>
      <c r="D42" s="153"/>
      <c r="E42" s="154">
        <f>E28+E37+E40+E41</f>
        <v>48068.00759999999</v>
      </c>
      <c r="F42" s="154">
        <f>F28+F37+F40+F41</f>
        <v>1933</v>
      </c>
      <c r="G42" s="154">
        <f>G28+G37+G40+G41</f>
        <v>50001.0076</v>
      </c>
      <c r="H42" s="30"/>
    </row>
    <row r="43" spans="1:7" s="33" customFormat="1" ht="15" customHeight="1">
      <c r="A43" s="189" t="s">
        <v>102</v>
      </c>
      <c r="B43" s="190"/>
      <c r="C43" s="190"/>
      <c r="D43" s="190"/>
      <c r="E43" s="190"/>
      <c r="F43" s="190"/>
      <c r="G43" s="191"/>
    </row>
    <row r="44" spans="1:7" s="2" customFormat="1" ht="33.75" customHeight="1">
      <c r="A44" s="13" t="s">
        <v>3</v>
      </c>
      <c r="B44" s="11" t="s">
        <v>4</v>
      </c>
      <c r="C44" s="11" t="s">
        <v>5</v>
      </c>
      <c r="D44" s="11" t="s">
        <v>6</v>
      </c>
      <c r="E44" s="12" t="s">
        <v>29</v>
      </c>
      <c r="F44" s="192" t="s">
        <v>30</v>
      </c>
      <c r="G44" s="193"/>
    </row>
    <row r="45" spans="1:7" s="2" customFormat="1" ht="25.5" customHeight="1">
      <c r="A45" s="13"/>
      <c r="B45" s="27" t="s">
        <v>34</v>
      </c>
      <c r="C45" s="23" t="s">
        <v>12</v>
      </c>
      <c r="D45" s="22">
        <v>1</v>
      </c>
      <c r="E45" s="24">
        <v>1846.32</v>
      </c>
      <c r="F45" s="24"/>
      <c r="G45" s="24"/>
    </row>
    <row r="46" spans="1:7" s="2" customFormat="1" ht="15">
      <c r="A46" s="13"/>
      <c r="B46" s="27" t="s">
        <v>35</v>
      </c>
      <c r="C46" s="23" t="s">
        <v>12</v>
      </c>
      <c r="D46" s="22">
        <v>1</v>
      </c>
      <c r="E46" s="24">
        <v>41290.31</v>
      </c>
      <c r="F46" s="24"/>
      <c r="G46" s="24"/>
    </row>
    <row r="47" spans="1:7" s="2" customFormat="1" ht="15">
      <c r="A47" s="13"/>
      <c r="B47" s="27" t="s">
        <v>36</v>
      </c>
      <c r="C47" s="23" t="s">
        <v>12</v>
      </c>
      <c r="D47" s="22">
        <v>1</v>
      </c>
      <c r="E47" s="24">
        <v>15247.69</v>
      </c>
      <c r="F47" s="24"/>
      <c r="G47" s="24"/>
    </row>
    <row r="48" spans="1:7" s="2" customFormat="1" ht="15">
      <c r="A48" s="13"/>
      <c r="B48" s="27" t="s">
        <v>37</v>
      </c>
      <c r="C48" s="23" t="s">
        <v>12</v>
      </c>
      <c r="D48" s="22">
        <v>1</v>
      </c>
      <c r="E48" s="24">
        <v>4484.35</v>
      </c>
      <c r="F48" s="24"/>
      <c r="G48" s="24"/>
    </row>
    <row r="49" spans="1:7" s="2" customFormat="1" ht="15">
      <c r="A49" s="13"/>
      <c r="B49" s="27" t="s">
        <v>38</v>
      </c>
      <c r="C49" s="23" t="s">
        <v>12</v>
      </c>
      <c r="D49" s="15">
        <v>1</v>
      </c>
      <c r="E49" s="24">
        <v>5438.56</v>
      </c>
      <c r="F49" s="21"/>
      <c r="G49" s="19"/>
    </row>
    <row r="50" spans="1:7" s="2" customFormat="1" ht="15">
      <c r="A50" s="13"/>
      <c r="B50" s="14"/>
      <c r="C50" s="23"/>
      <c r="D50" s="22"/>
      <c r="E50" s="24"/>
      <c r="F50" s="24"/>
      <c r="G50" s="24"/>
    </row>
    <row r="51" spans="1:7" s="2" customFormat="1" ht="15">
      <c r="A51" s="194" t="s">
        <v>39</v>
      </c>
      <c r="B51" s="195"/>
      <c r="C51" s="196"/>
      <c r="D51" s="15"/>
      <c r="E51" s="24">
        <f>SUM(E45:E50)</f>
        <v>68307.23</v>
      </c>
      <c r="F51" s="17"/>
      <c r="G51" s="15"/>
    </row>
    <row r="52" spans="1:7" s="2" customFormat="1" ht="15">
      <c r="A52" s="37"/>
      <c r="B52" s="8"/>
      <c r="C52" s="8"/>
      <c r="D52" s="25"/>
      <c r="E52" s="32"/>
      <c r="F52" s="26"/>
      <c r="G52" s="25"/>
    </row>
    <row r="53" spans="1:7" s="2" customFormat="1" ht="15">
      <c r="A53" s="37"/>
      <c r="B53" s="8"/>
      <c r="C53" s="8"/>
      <c r="D53" s="25"/>
      <c r="E53" s="32"/>
      <c r="F53" s="26"/>
      <c r="G53" s="25"/>
    </row>
    <row r="54" spans="1:7" s="2" customFormat="1" ht="15">
      <c r="A54" s="37"/>
      <c r="B54" s="8"/>
      <c r="C54" s="8"/>
      <c r="D54" s="25"/>
      <c r="E54" s="32"/>
      <c r="F54" s="26"/>
      <c r="G54" s="25"/>
    </row>
    <row r="55" spans="1:7" s="2" customFormat="1" ht="15">
      <c r="A55" s="37"/>
      <c r="B55" s="8"/>
      <c r="C55" s="8"/>
      <c r="D55" s="25"/>
      <c r="E55" s="32"/>
      <c r="F55" s="26"/>
      <c r="G55" s="25"/>
    </row>
    <row r="56" s="2" customFormat="1" ht="15">
      <c r="A56" s="36"/>
    </row>
    <row r="57" spans="1:7" s="2" customFormat="1" ht="15">
      <c r="A57" s="203" t="s">
        <v>9</v>
      </c>
      <c r="B57" s="203"/>
      <c r="C57" s="203"/>
      <c r="D57" s="203"/>
      <c r="E57" s="204">
        <f>G42+E51</f>
        <v>118308.2376</v>
      </c>
      <c r="F57" s="204"/>
      <c r="G57" s="204"/>
    </row>
    <row r="58" spans="1:10" s="2" customFormat="1" ht="15">
      <c r="A58" s="36"/>
      <c r="G58" s="9"/>
      <c r="J58" s="2" t="s">
        <v>58</v>
      </c>
    </row>
    <row r="59" s="2" customFormat="1" ht="15">
      <c r="A59" s="36"/>
    </row>
    <row r="60" s="2" customFormat="1" ht="15">
      <c r="A60" s="36"/>
    </row>
    <row r="61" s="2" customFormat="1" ht="15">
      <c r="A61" s="36"/>
    </row>
    <row r="62" spans="1:5" s="2" customFormat="1" ht="15">
      <c r="A62" s="205" t="s">
        <v>31</v>
      </c>
      <c r="B62" s="205"/>
      <c r="E62" s="2" t="s">
        <v>10</v>
      </c>
    </row>
    <row r="63" spans="1:5" s="2" customFormat="1" ht="15">
      <c r="A63" s="205" t="s">
        <v>1</v>
      </c>
      <c r="B63" s="205"/>
      <c r="E63" s="2" t="s">
        <v>162</v>
      </c>
    </row>
    <row r="64" spans="1:5" s="2" customFormat="1" ht="30" customHeight="1">
      <c r="A64" s="202" t="s">
        <v>179</v>
      </c>
      <c r="B64" s="202"/>
      <c r="C64" s="18"/>
      <c r="E64" s="2" t="s">
        <v>163</v>
      </c>
    </row>
    <row r="65" s="2" customFormat="1" ht="15">
      <c r="A65" s="36"/>
    </row>
    <row r="66" s="2" customFormat="1" ht="15">
      <c r="A66" s="36"/>
    </row>
    <row r="67" s="2" customFormat="1" ht="15">
      <c r="A67" s="36"/>
    </row>
    <row r="68" s="2" customFormat="1" ht="15">
      <c r="A68" s="36"/>
    </row>
  </sheetData>
  <sheetProtection/>
  <mergeCells count="17">
    <mergeCell ref="B7:H7"/>
    <mergeCell ref="A63:B63"/>
    <mergeCell ref="B11:G11"/>
    <mergeCell ref="A62:B62"/>
    <mergeCell ref="A28:B28"/>
    <mergeCell ref="B29:G29"/>
    <mergeCell ref="A37:C37"/>
    <mergeCell ref="A43:G43"/>
    <mergeCell ref="A64:B64"/>
    <mergeCell ref="F44:G44"/>
    <mergeCell ref="A51:C51"/>
    <mergeCell ref="A57:D57"/>
    <mergeCell ref="E57:G57"/>
    <mergeCell ref="A1:B1"/>
    <mergeCell ref="A3:E3"/>
    <mergeCell ref="A5:H5"/>
    <mergeCell ref="A6:H6"/>
  </mergeCells>
  <printOptions/>
  <pageMargins left="0.32" right="0.17" top="0.58" bottom="0.35" header="0.5" footer="0.21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16">
      <selection activeCell="L29" sqref="L29"/>
    </sheetView>
  </sheetViews>
  <sheetFormatPr defaultColWidth="9.140625" defaultRowHeight="15"/>
  <cols>
    <col min="1" max="1" width="5.140625" style="40" customWidth="1"/>
    <col min="2" max="2" width="41.421875" style="10" customWidth="1"/>
    <col min="3" max="3" width="6.140625" style="10" customWidth="1"/>
    <col min="4" max="4" width="5.00390625" style="10" customWidth="1"/>
    <col min="5" max="5" width="11.421875" style="10" customWidth="1"/>
    <col min="6" max="6" width="9.140625" style="10" customWidth="1"/>
    <col min="7" max="7" width="10.57421875" style="10" customWidth="1"/>
    <col min="8" max="16384" width="9.140625" style="10" customWidth="1"/>
  </cols>
  <sheetData>
    <row r="1" spans="1:5" s="2" customFormat="1" ht="15">
      <c r="A1" s="180" t="s">
        <v>0</v>
      </c>
      <c r="B1" s="180"/>
      <c r="C1" s="1" t="s">
        <v>162</v>
      </c>
      <c r="D1" s="1"/>
      <c r="E1" s="1"/>
    </row>
    <row r="2" s="2" customFormat="1" ht="15">
      <c r="A2" s="36"/>
    </row>
    <row r="3" spans="1:7" s="2" customFormat="1" ht="15">
      <c r="A3" s="180" t="s">
        <v>8</v>
      </c>
      <c r="B3" s="180"/>
      <c r="C3" s="180"/>
      <c r="D3" s="180"/>
      <c r="E3" s="180"/>
      <c r="F3" s="3" t="s">
        <v>136</v>
      </c>
      <c r="G3" s="1"/>
    </row>
    <row r="4" s="2" customFormat="1" ht="15">
      <c r="A4" s="36"/>
    </row>
    <row r="5" spans="1:8" s="2" customFormat="1" ht="18.75">
      <c r="A5" s="181" t="s">
        <v>183</v>
      </c>
      <c r="B5" s="181"/>
      <c r="C5" s="181"/>
      <c r="D5" s="181"/>
      <c r="E5" s="181"/>
      <c r="F5" s="181"/>
      <c r="G5" s="181"/>
      <c r="H5" s="181"/>
    </row>
    <row r="6" spans="1:8" s="2" customFormat="1" ht="15">
      <c r="A6" s="202" t="s">
        <v>108</v>
      </c>
      <c r="B6" s="202"/>
      <c r="C6" s="202"/>
      <c r="D6" s="202"/>
      <c r="E6" s="202"/>
      <c r="F6" s="202"/>
      <c r="G6" s="202"/>
      <c r="H6" s="202"/>
    </row>
    <row r="7" spans="1:8" s="2" customFormat="1" ht="15">
      <c r="A7" s="36"/>
      <c r="B7" s="206" t="s">
        <v>1</v>
      </c>
      <c r="C7" s="206"/>
      <c r="D7" s="206"/>
      <c r="E7" s="206"/>
      <c r="F7" s="206"/>
      <c r="G7" s="206"/>
      <c r="H7" s="206"/>
    </row>
    <row r="8" s="2" customFormat="1" ht="0.75" customHeight="1">
      <c r="A8" s="36"/>
    </row>
    <row r="9" spans="1:6" s="2" customFormat="1" ht="15">
      <c r="A9" s="36"/>
      <c r="B9" s="4" t="s">
        <v>2</v>
      </c>
      <c r="C9" s="4"/>
      <c r="D9" s="5" t="s">
        <v>184</v>
      </c>
      <c r="E9" s="4"/>
      <c r="F9" s="4"/>
    </row>
    <row r="10" s="2" customFormat="1" ht="15">
      <c r="A10" s="36"/>
    </row>
    <row r="11" spans="1:9" s="2" customFormat="1" ht="60.75" customHeight="1">
      <c r="A11" s="142" t="s">
        <v>109</v>
      </c>
      <c r="B11" s="197" t="s">
        <v>110</v>
      </c>
      <c r="C11" s="198"/>
      <c r="D11" s="198"/>
      <c r="E11" s="198"/>
      <c r="F11" s="198"/>
      <c r="G11" s="198"/>
      <c r="H11" s="7">
        <v>3057.4</v>
      </c>
      <c r="I11" s="7"/>
    </row>
    <row r="12" spans="1:12" s="2" customFormat="1" ht="37.5" customHeight="1">
      <c r="A12" s="13" t="s">
        <v>3</v>
      </c>
      <c r="B12" s="11" t="s">
        <v>28</v>
      </c>
      <c r="C12" s="11" t="s">
        <v>5</v>
      </c>
      <c r="D12" s="11" t="s">
        <v>6</v>
      </c>
      <c r="E12" s="12" t="s">
        <v>13</v>
      </c>
      <c r="F12" s="12" t="s">
        <v>27</v>
      </c>
      <c r="G12" s="11" t="s">
        <v>14</v>
      </c>
      <c r="H12" s="11" t="s">
        <v>7</v>
      </c>
      <c r="K12" s="2" t="s">
        <v>58</v>
      </c>
      <c r="L12" s="6"/>
    </row>
    <row r="13" spans="1:8" s="2" customFormat="1" ht="28.5" customHeight="1">
      <c r="A13" s="13" t="s">
        <v>17</v>
      </c>
      <c r="B13" s="118" t="s">
        <v>111</v>
      </c>
      <c r="C13" s="11" t="s">
        <v>12</v>
      </c>
      <c r="D13" s="15">
        <v>1</v>
      </c>
      <c r="E13" s="19">
        <v>13879.3</v>
      </c>
      <c r="F13" s="19">
        <v>641.5</v>
      </c>
      <c r="G13" s="19">
        <f aca="true" t="shared" si="0" ref="G13:G27">E13+F13</f>
        <v>14520.8</v>
      </c>
      <c r="H13" s="15"/>
    </row>
    <row r="14" spans="1:8" s="4" customFormat="1" ht="15">
      <c r="A14" s="38"/>
      <c r="B14" s="167" t="s">
        <v>128</v>
      </c>
      <c r="C14" s="125"/>
      <c r="D14" s="28"/>
      <c r="E14" s="29">
        <v>0</v>
      </c>
      <c r="F14" s="29"/>
      <c r="G14" s="29">
        <f>E14</f>
        <v>0</v>
      </c>
      <c r="H14" s="28"/>
    </row>
    <row r="15" spans="1:8" s="2" customFormat="1" ht="30" customHeight="1">
      <c r="A15" s="13" t="s">
        <v>18</v>
      </c>
      <c r="B15" s="118" t="s">
        <v>112</v>
      </c>
      <c r="C15" s="11" t="s">
        <v>12</v>
      </c>
      <c r="D15" s="15">
        <v>1</v>
      </c>
      <c r="E15" s="19">
        <v>2538.91</v>
      </c>
      <c r="F15" s="19">
        <v>415</v>
      </c>
      <c r="G15" s="19">
        <f t="shared" si="0"/>
        <v>2953.91</v>
      </c>
      <c r="H15" s="15"/>
    </row>
    <row r="16" spans="1:8" s="2" customFormat="1" ht="15" customHeight="1">
      <c r="A16" s="13" t="s">
        <v>19</v>
      </c>
      <c r="B16" s="122" t="s">
        <v>16</v>
      </c>
      <c r="C16" s="11" t="s">
        <v>12</v>
      </c>
      <c r="D16" s="15">
        <v>1</v>
      </c>
      <c r="E16" s="19">
        <v>611</v>
      </c>
      <c r="F16" s="19"/>
      <c r="G16" s="19">
        <f t="shared" si="0"/>
        <v>611</v>
      </c>
      <c r="H16" s="15"/>
    </row>
    <row r="17" spans="1:8" s="2" customFormat="1" ht="15" customHeight="1">
      <c r="A17" s="13" t="s">
        <v>20</v>
      </c>
      <c r="B17" s="56" t="s">
        <v>65</v>
      </c>
      <c r="C17" s="11" t="s">
        <v>12</v>
      </c>
      <c r="D17" s="15">
        <v>1</v>
      </c>
      <c r="E17" s="19">
        <v>252.75</v>
      </c>
      <c r="F17" s="19"/>
      <c r="G17" s="19">
        <f t="shared" si="0"/>
        <v>252.75</v>
      </c>
      <c r="H17" s="15"/>
    </row>
    <row r="18" spans="1:8" s="2" customFormat="1" ht="15" customHeight="1">
      <c r="A18" s="13" t="s">
        <v>21</v>
      </c>
      <c r="B18" s="56" t="s">
        <v>66</v>
      </c>
      <c r="C18" s="11" t="s">
        <v>12</v>
      </c>
      <c r="D18" s="15">
        <v>1</v>
      </c>
      <c r="E18" s="19"/>
      <c r="F18" s="19"/>
      <c r="G18" s="19">
        <f t="shared" si="0"/>
        <v>0</v>
      </c>
      <c r="H18" s="15"/>
    </row>
    <row r="19" spans="1:8" s="2" customFormat="1" ht="15" customHeight="1">
      <c r="A19" s="13" t="s">
        <v>22</v>
      </c>
      <c r="B19" s="56" t="s">
        <v>69</v>
      </c>
      <c r="C19" s="11" t="s">
        <v>12</v>
      </c>
      <c r="D19" s="15">
        <v>1</v>
      </c>
      <c r="E19" s="19">
        <v>504.95</v>
      </c>
      <c r="F19" s="19"/>
      <c r="G19" s="19">
        <f t="shared" si="0"/>
        <v>504.95</v>
      </c>
      <c r="H19" s="15"/>
    </row>
    <row r="20" spans="1:8" s="2" customFormat="1" ht="15" customHeight="1">
      <c r="A20" s="13" t="s">
        <v>23</v>
      </c>
      <c r="B20" s="56" t="s">
        <v>67</v>
      </c>
      <c r="C20" s="11" t="s">
        <v>12</v>
      </c>
      <c r="D20" s="15">
        <v>1</v>
      </c>
      <c r="E20" s="19"/>
      <c r="F20" s="19"/>
      <c r="G20" s="19">
        <f t="shared" si="0"/>
        <v>0</v>
      </c>
      <c r="H20" s="15"/>
    </row>
    <row r="21" spans="1:8" s="2" customFormat="1" ht="15">
      <c r="A21" s="13" t="s">
        <v>24</v>
      </c>
      <c r="B21" s="122" t="s">
        <v>32</v>
      </c>
      <c r="C21" s="11" t="s">
        <v>12</v>
      </c>
      <c r="D21" s="15">
        <v>1</v>
      </c>
      <c r="E21" s="20"/>
      <c r="F21" s="19"/>
      <c r="G21" s="19">
        <f t="shared" si="0"/>
        <v>0</v>
      </c>
      <c r="H21" s="15"/>
    </row>
    <row r="22" spans="1:8" s="2" customFormat="1" ht="15">
      <c r="A22" s="13" t="s">
        <v>93</v>
      </c>
      <c r="B22" s="122" t="s">
        <v>113</v>
      </c>
      <c r="C22" s="11" t="s">
        <v>12</v>
      </c>
      <c r="D22" s="15">
        <v>1</v>
      </c>
      <c r="E22" s="16">
        <v>1268.82</v>
      </c>
      <c r="F22" s="19">
        <v>6000</v>
      </c>
      <c r="G22" s="19">
        <f t="shared" si="0"/>
        <v>7268.82</v>
      </c>
      <c r="H22" s="15"/>
    </row>
    <row r="23" spans="1:10" s="2" customFormat="1" ht="30">
      <c r="A23" s="13" t="s">
        <v>94</v>
      </c>
      <c r="B23" s="118" t="s">
        <v>114</v>
      </c>
      <c r="C23" s="11" t="s">
        <v>12</v>
      </c>
      <c r="D23" s="15">
        <v>1</v>
      </c>
      <c r="E23" s="16">
        <v>3577.16</v>
      </c>
      <c r="F23" s="19">
        <f>671.5+1182</f>
        <v>1853.5</v>
      </c>
      <c r="G23" s="19">
        <f t="shared" si="0"/>
        <v>5430.66</v>
      </c>
      <c r="H23" s="15"/>
      <c r="J23" s="2">
        <f>E23</f>
        <v>3577.16</v>
      </c>
    </row>
    <row r="24" spans="1:8" s="2" customFormat="1" ht="15">
      <c r="A24" s="13" t="s">
        <v>132</v>
      </c>
      <c r="B24" s="122" t="s">
        <v>115</v>
      </c>
      <c r="C24" s="11" t="s">
        <v>12</v>
      </c>
      <c r="D24" s="15">
        <v>1</v>
      </c>
      <c r="E24" s="16">
        <v>5350.45</v>
      </c>
      <c r="F24" s="19"/>
      <c r="G24" s="19">
        <f t="shared" si="0"/>
        <v>5350.45</v>
      </c>
      <c r="H24" s="15"/>
    </row>
    <row r="25" spans="1:8" s="2" customFormat="1" ht="27.75" customHeight="1">
      <c r="A25" s="13" t="s">
        <v>133</v>
      </c>
      <c r="B25" s="143" t="s">
        <v>116</v>
      </c>
      <c r="C25" s="11" t="s">
        <v>12</v>
      </c>
      <c r="D25" s="15">
        <v>1</v>
      </c>
      <c r="E25" s="16">
        <f>2.274*H11</f>
        <v>6952.5276</v>
      </c>
      <c r="F25" s="19"/>
      <c r="G25" s="19">
        <f t="shared" si="0"/>
        <v>6952.5276</v>
      </c>
      <c r="H25" s="15"/>
    </row>
    <row r="26" spans="1:8" s="2" customFormat="1" ht="15">
      <c r="A26" s="13" t="s">
        <v>134</v>
      </c>
      <c r="B26" s="144" t="s">
        <v>98</v>
      </c>
      <c r="C26" s="11" t="s">
        <v>12</v>
      </c>
      <c r="D26" s="15">
        <v>1</v>
      </c>
      <c r="E26" s="19">
        <v>764.35</v>
      </c>
      <c r="F26" s="19"/>
      <c r="G26" s="19">
        <f t="shared" si="0"/>
        <v>764.35</v>
      </c>
      <c r="H26" s="15"/>
    </row>
    <row r="27" spans="1:8" s="2" customFormat="1" ht="15">
      <c r="A27" s="13" t="s">
        <v>135</v>
      </c>
      <c r="B27" s="144" t="s">
        <v>99</v>
      </c>
      <c r="C27" s="11" t="s">
        <v>12</v>
      </c>
      <c r="D27" s="15">
        <v>1</v>
      </c>
      <c r="E27" s="19">
        <v>642.05</v>
      </c>
      <c r="F27" s="19"/>
      <c r="G27" s="19">
        <f t="shared" si="0"/>
        <v>642.05</v>
      </c>
      <c r="H27" s="15"/>
    </row>
    <row r="28" spans="1:10" s="2" customFormat="1" ht="17.25" customHeight="1">
      <c r="A28" s="199" t="s">
        <v>117</v>
      </c>
      <c r="B28" s="200"/>
      <c r="C28" s="145"/>
      <c r="D28" s="30"/>
      <c r="E28" s="31">
        <f>E13+E15+E16+E17+E18+E19+E20+E21+E22+E23+E24+E25+E26+E27</f>
        <v>36342.2676</v>
      </c>
      <c r="F28" s="31">
        <f>F13+F15+F16+F17+F18+F19+F20+F21+F22+F23+F24+F25+F26+F27</f>
        <v>8910</v>
      </c>
      <c r="G28" s="31">
        <f>G13+G15+G16+G17+G18+G19+G20+G21+G22+G23+G24+G25+G26+G27</f>
        <v>45252.2676</v>
      </c>
      <c r="H28" s="30"/>
      <c r="J28" s="9">
        <f>E13+E15+E16+E21+E22+E23+E24+E25+E26+E27</f>
        <v>35584.5676</v>
      </c>
    </row>
    <row r="29" spans="1:8" s="2" customFormat="1" ht="33.75" customHeight="1">
      <c r="A29" s="142" t="s">
        <v>118</v>
      </c>
      <c r="B29" s="197" t="s">
        <v>119</v>
      </c>
      <c r="C29" s="198"/>
      <c r="D29" s="198"/>
      <c r="E29" s="198"/>
      <c r="F29" s="198"/>
      <c r="G29" s="198"/>
      <c r="H29" s="116"/>
    </row>
    <row r="30" spans="1:8" s="2" customFormat="1" ht="36.75" customHeight="1">
      <c r="A30" s="13" t="s">
        <v>3</v>
      </c>
      <c r="B30" s="11" t="s">
        <v>28</v>
      </c>
      <c r="C30" s="11" t="s">
        <v>5</v>
      </c>
      <c r="D30" s="11" t="s">
        <v>6</v>
      </c>
      <c r="E30" s="12" t="s">
        <v>13</v>
      </c>
      <c r="F30" s="12" t="s">
        <v>27</v>
      </c>
      <c r="G30" s="11" t="s">
        <v>14</v>
      </c>
      <c r="H30" s="11" t="s">
        <v>7</v>
      </c>
    </row>
    <row r="31" spans="1:8" s="2" customFormat="1" ht="30" customHeight="1">
      <c r="A31" s="13" t="s">
        <v>25</v>
      </c>
      <c r="B31" s="118" t="s">
        <v>124</v>
      </c>
      <c r="C31" s="11" t="s">
        <v>12</v>
      </c>
      <c r="D31" s="15">
        <v>1</v>
      </c>
      <c r="E31" s="19">
        <f>E32+E33</f>
        <v>6000</v>
      </c>
      <c r="F31" s="19">
        <f>F32+F33</f>
        <v>0</v>
      </c>
      <c r="G31" s="19">
        <f>G32+G33</f>
        <v>6000</v>
      </c>
      <c r="H31" s="15"/>
    </row>
    <row r="32" spans="1:8" s="2" customFormat="1" ht="15">
      <c r="A32" s="13"/>
      <c r="B32" s="118" t="s">
        <v>182</v>
      </c>
      <c r="C32" s="11"/>
      <c r="D32" s="15"/>
      <c r="E32" s="19">
        <v>6000</v>
      </c>
      <c r="F32" s="19"/>
      <c r="G32" s="19">
        <f>E32+F32</f>
        <v>6000</v>
      </c>
      <c r="H32" s="15"/>
    </row>
    <row r="33" spans="1:10" s="2" customFormat="1" ht="15">
      <c r="A33" s="13"/>
      <c r="B33" s="118"/>
      <c r="C33" s="11"/>
      <c r="D33" s="15"/>
      <c r="E33" s="19"/>
      <c r="F33" s="19"/>
      <c r="G33" s="19">
        <f>E33+F33</f>
        <v>0</v>
      </c>
      <c r="H33" s="15"/>
      <c r="J33" s="163">
        <f>F28+F37</f>
        <v>8910</v>
      </c>
    </row>
    <row r="34" spans="1:8" s="2" customFormat="1" ht="26.25" customHeight="1">
      <c r="A34" s="13" t="s">
        <v>26</v>
      </c>
      <c r="B34" s="118" t="s">
        <v>125</v>
      </c>
      <c r="C34" s="11" t="s">
        <v>12</v>
      </c>
      <c r="D34" s="15">
        <v>1</v>
      </c>
      <c r="E34" s="19">
        <f>E35+E36</f>
        <v>8769.91</v>
      </c>
      <c r="F34" s="19">
        <v>0</v>
      </c>
      <c r="G34" s="19">
        <f>G35+G36</f>
        <v>8769.91</v>
      </c>
      <c r="H34" s="15"/>
    </row>
    <row r="35" spans="1:8" s="2" customFormat="1" ht="15">
      <c r="A35" s="157"/>
      <c r="B35" s="158" t="s">
        <v>186</v>
      </c>
      <c r="C35" s="159" t="s">
        <v>185</v>
      </c>
      <c r="D35" s="15">
        <v>2</v>
      </c>
      <c r="E35" s="19">
        <v>8769.91</v>
      </c>
      <c r="F35" s="19"/>
      <c r="G35" s="19">
        <f>E35+F35</f>
        <v>8769.91</v>
      </c>
      <c r="H35" s="15"/>
    </row>
    <row r="36" spans="1:8" s="2" customFormat="1" ht="15">
      <c r="A36" s="157"/>
      <c r="B36" s="158"/>
      <c r="C36" s="159"/>
      <c r="D36" s="15"/>
      <c r="E36" s="19"/>
      <c r="F36" s="19"/>
      <c r="G36" s="19">
        <f>E36+F36</f>
        <v>0</v>
      </c>
      <c r="H36" s="15"/>
    </row>
    <row r="37" spans="1:8" s="2" customFormat="1" ht="24.75" customHeight="1">
      <c r="A37" s="199" t="s">
        <v>121</v>
      </c>
      <c r="B37" s="200"/>
      <c r="C37" s="201"/>
      <c r="D37" s="30"/>
      <c r="E37" s="31">
        <f>E31+E34</f>
        <v>14769.91</v>
      </c>
      <c r="F37" s="31">
        <f>SUM(F31:F34)</f>
        <v>0</v>
      </c>
      <c r="G37" s="31">
        <f>G31+G34</f>
        <v>14769.91</v>
      </c>
      <c r="H37" s="30"/>
    </row>
    <row r="38" s="2" customFormat="1" ht="9.75" customHeight="1">
      <c r="A38" s="36"/>
    </row>
    <row r="39" spans="1:8" s="2" customFormat="1" ht="36.75">
      <c r="A39" s="13" t="s">
        <v>3</v>
      </c>
      <c r="B39" s="11" t="s">
        <v>4</v>
      </c>
      <c r="C39" s="11" t="s">
        <v>5</v>
      </c>
      <c r="D39" s="11" t="s">
        <v>6</v>
      </c>
      <c r="E39" s="12" t="s">
        <v>29</v>
      </c>
      <c r="F39" s="12" t="s">
        <v>27</v>
      </c>
      <c r="G39" s="11" t="s">
        <v>14</v>
      </c>
      <c r="H39" s="11" t="s">
        <v>7</v>
      </c>
    </row>
    <row r="40" spans="1:8" s="2" customFormat="1" ht="15">
      <c r="A40" s="146" t="s">
        <v>130</v>
      </c>
      <c r="B40" s="126" t="s">
        <v>15</v>
      </c>
      <c r="C40" s="23" t="s">
        <v>12</v>
      </c>
      <c r="D40" s="22">
        <v>1</v>
      </c>
      <c r="E40" s="24">
        <v>5318.95</v>
      </c>
      <c r="F40" s="24"/>
      <c r="G40" s="24">
        <f>E40+F40</f>
        <v>5318.95</v>
      </c>
      <c r="H40" s="30"/>
    </row>
    <row r="41" spans="1:7" s="35" customFormat="1" ht="28.5">
      <c r="A41" s="39" t="s">
        <v>131</v>
      </c>
      <c r="B41" s="134" t="s">
        <v>33</v>
      </c>
      <c r="C41" s="34" t="s">
        <v>12</v>
      </c>
      <c r="D41" s="147">
        <v>1</v>
      </c>
      <c r="E41" s="148">
        <v>2955.63</v>
      </c>
      <c r="F41" s="149"/>
      <c r="G41" s="24">
        <f>E41+F41</f>
        <v>2955.63</v>
      </c>
    </row>
    <row r="42" spans="1:8" s="2" customFormat="1" ht="15">
      <c r="A42" s="150"/>
      <c r="B42" s="151" t="s">
        <v>122</v>
      </c>
      <c r="C42" s="152"/>
      <c r="D42" s="153"/>
      <c r="E42" s="154">
        <f>E28+E37+E40+E41</f>
        <v>59386.75759999999</v>
      </c>
      <c r="F42" s="154">
        <f>F28+F37+F40+F41</f>
        <v>8910</v>
      </c>
      <c r="G42" s="154">
        <f>G28+G37+G40+G41</f>
        <v>68296.7576</v>
      </c>
      <c r="H42" s="30"/>
    </row>
    <row r="43" spans="1:7" s="33" customFormat="1" ht="15" customHeight="1">
      <c r="A43" s="189" t="s">
        <v>102</v>
      </c>
      <c r="B43" s="190"/>
      <c r="C43" s="190"/>
      <c r="D43" s="190"/>
      <c r="E43" s="190"/>
      <c r="F43" s="190"/>
      <c r="G43" s="191"/>
    </row>
    <row r="44" spans="1:7" s="2" customFormat="1" ht="33.75" customHeight="1">
      <c r="A44" s="13" t="s">
        <v>3</v>
      </c>
      <c r="B44" s="11" t="s">
        <v>4</v>
      </c>
      <c r="C44" s="11" t="s">
        <v>5</v>
      </c>
      <c r="D44" s="11" t="s">
        <v>6</v>
      </c>
      <c r="E44" s="12" t="s">
        <v>29</v>
      </c>
      <c r="F44" s="192" t="s">
        <v>30</v>
      </c>
      <c r="G44" s="193"/>
    </row>
    <row r="45" spans="1:7" s="2" customFormat="1" ht="25.5" customHeight="1">
      <c r="A45" s="13"/>
      <c r="B45" s="27" t="s">
        <v>34</v>
      </c>
      <c r="C45" s="23" t="s">
        <v>12</v>
      </c>
      <c r="D45" s="22">
        <v>1</v>
      </c>
      <c r="E45" s="24">
        <v>4983.55</v>
      </c>
      <c r="F45" s="24"/>
      <c r="G45" s="24"/>
    </row>
    <row r="46" spans="1:7" s="2" customFormat="1" ht="15">
      <c r="A46" s="13"/>
      <c r="B46" s="27" t="s">
        <v>35</v>
      </c>
      <c r="C46" s="23" t="s">
        <v>12</v>
      </c>
      <c r="D46" s="22">
        <v>1</v>
      </c>
      <c r="E46" s="24">
        <v>37536.34</v>
      </c>
      <c r="F46" s="24"/>
      <c r="G46" s="24"/>
    </row>
    <row r="47" spans="1:7" s="2" customFormat="1" ht="15">
      <c r="A47" s="13"/>
      <c r="B47" s="27" t="s">
        <v>36</v>
      </c>
      <c r="C47" s="23" t="s">
        <v>12</v>
      </c>
      <c r="D47" s="22">
        <v>1</v>
      </c>
      <c r="E47" s="24">
        <v>10261.5</v>
      </c>
      <c r="F47" s="24"/>
      <c r="G47" s="24"/>
    </row>
    <row r="48" spans="1:7" s="2" customFormat="1" ht="15">
      <c r="A48" s="13"/>
      <c r="B48" s="27" t="s">
        <v>37</v>
      </c>
      <c r="C48" s="23" t="s">
        <v>12</v>
      </c>
      <c r="D48" s="22">
        <v>1</v>
      </c>
      <c r="E48" s="24">
        <v>4611.23</v>
      </c>
      <c r="F48" s="24"/>
      <c r="G48" s="24"/>
    </row>
    <row r="49" spans="1:7" s="2" customFormat="1" ht="15">
      <c r="A49" s="13"/>
      <c r="B49" s="27" t="s">
        <v>38</v>
      </c>
      <c r="C49" s="23" t="s">
        <v>12</v>
      </c>
      <c r="D49" s="15">
        <v>1</v>
      </c>
      <c r="E49" s="24">
        <v>5598.66</v>
      </c>
      <c r="F49" s="21"/>
      <c r="G49" s="19"/>
    </row>
    <row r="50" spans="1:7" s="2" customFormat="1" ht="15">
      <c r="A50" s="13"/>
      <c r="B50" s="14"/>
      <c r="C50" s="23"/>
      <c r="D50" s="22"/>
      <c r="E50" s="24"/>
      <c r="F50" s="24"/>
      <c r="G50" s="24"/>
    </row>
    <row r="51" spans="1:7" s="2" customFormat="1" ht="15">
      <c r="A51" s="194" t="s">
        <v>39</v>
      </c>
      <c r="B51" s="195"/>
      <c r="C51" s="196"/>
      <c r="D51" s="15"/>
      <c r="E51" s="24">
        <f>SUM(E45:E50)</f>
        <v>62991.28</v>
      </c>
      <c r="F51" s="17"/>
      <c r="G51" s="15"/>
    </row>
    <row r="52" spans="1:7" s="2" customFormat="1" ht="15">
      <c r="A52" s="37"/>
      <c r="B52" s="8"/>
      <c r="C52" s="8"/>
      <c r="D52" s="25"/>
      <c r="E52" s="32"/>
      <c r="F52" s="26"/>
      <c r="G52" s="25"/>
    </row>
    <row r="53" spans="1:7" s="2" customFormat="1" ht="15">
      <c r="A53" s="37"/>
      <c r="B53" s="8"/>
      <c r="C53" s="8"/>
      <c r="D53" s="25"/>
      <c r="E53" s="32"/>
      <c r="F53" s="26"/>
      <c r="G53" s="25"/>
    </row>
    <row r="54" spans="1:7" s="2" customFormat="1" ht="15">
      <c r="A54" s="37"/>
      <c r="B54" s="8"/>
      <c r="C54" s="8"/>
      <c r="D54" s="25"/>
      <c r="E54" s="32"/>
      <c r="F54" s="26"/>
      <c r="G54" s="25"/>
    </row>
    <row r="55" spans="1:7" s="2" customFormat="1" ht="15">
      <c r="A55" s="37"/>
      <c r="B55" s="8"/>
      <c r="C55" s="8"/>
      <c r="D55" s="25"/>
      <c r="E55" s="32"/>
      <c r="F55" s="26"/>
      <c r="G55" s="25"/>
    </row>
    <row r="56" s="2" customFormat="1" ht="15">
      <c r="A56" s="36"/>
    </row>
    <row r="57" spans="1:7" s="2" customFormat="1" ht="15">
      <c r="A57" s="203" t="s">
        <v>9</v>
      </c>
      <c r="B57" s="203"/>
      <c r="C57" s="203"/>
      <c r="D57" s="203"/>
      <c r="E57" s="204">
        <f>G42+E51</f>
        <v>131288.03759999998</v>
      </c>
      <c r="F57" s="204"/>
      <c r="G57" s="204"/>
    </row>
    <row r="58" spans="1:10" s="2" customFormat="1" ht="15">
      <c r="A58" s="36"/>
      <c r="G58" s="9"/>
      <c r="J58" s="2" t="s">
        <v>58</v>
      </c>
    </row>
    <row r="59" s="2" customFormat="1" ht="15">
      <c r="A59" s="36"/>
    </row>
    <row r="60" s="2" customFormat="1" ht="15">
      <c r="A60" s="36"/>
    </row>
    <row r="61" s="2" customFormat="1" ht="15">
      <c r="A61" s="36"/>
    </row>
    <row r="62" spans="1:5" s="2" customFormat="1" ht="15">
      <c r="A62" s="205" t="s">
        <v>31</v>
      </c>
      <c r="B62" s="205"/>
      <c r="E62" s="2" t="s">
        <v>10</v>
      </c>
    </row>
    <row r="63" spans="1:5" s="2" customFormat="1" ht="15">
      <c r="A63" s="205" t="s">
        <v>1</v>
      </c>
      <c r="B63" s="205"/>
      <c r="E63" s="2" t="s">
        <v>162</v>
      </c>
    </row>
    <row r="64" spans="1:5" s="2" customFormat="1" ht="30" customHeight="1">
      <c r="A64" s="202" t="s">
        <v>187</v>
      </c>
      <c r="B64" s="202"/>
      <c r="C64" s="18"/>
      <c r="E64" s="2" t="s">
        <v>163</v>
      </c>
    </row>
    <row r="65" s="2" customFormat="1" ht="15">
      <c r="A65" s="36"/>
    </row>
    <row r="66" s="2" customFormat="1" ht="15">
      <c r="A66" s="36"/>
    </row>
    <row r="67" s="2" customFormat="1" ht="15">
      <c r="A67" s="36"/>
    </row>
    <row r="68" s="2" customFormat="1" ht="15">
      <c r="A68" s="36"/>
    </row>
  </sheetData>
  <sheetProtection/>
  <mergeCells count="17">
    <mergeCell ref="A63:B63"/>
    <mergeCell ref="A64:B64"/>
    <mergeCell ref="A43:G43"/>
    <mergeCell ref="F44:G44"/>
    <mergeCell ref="A51:C51"/>
    <mergeCell ref="A57:D57"/>
    <mergeCell ref="E57:G57"/>
    <mergeCell ref="A62:B62"/>
    <mergeCell ref="A1:B1"/>
    <mergeCell ref="A3:E3"/>
    <mergeCell ref="A5:H5"/>
    <mergeCell ref="A6:H6"/>
    <mergeCell ref="A37:C37"/>
    <mergeCell ref="B7:H7"/>
    <mergeCell ref="B11:G11"/>
    <mergeCell ref="A28:B28"/>
    <mergeCell ref="B29:G29"/>
  </mergeCells>
  <printOptions/>
  <pageMargins left="0.21" right="0.17" top="0.37" bottom="0.23" header="0.26" footer="0.17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25">
      <selection activeCell="E14" sqref="E14"/>
    </sheetView>
  </sheetViews>
  <sheetFormatPr defaultColWidth="9.140625" defaultRowHeight="15"/>
  <cols>
    <col min="1" max="1" width="5.140625" style="40" customWidth="1"/>
    <col min="2" max="2" width="41.421875" style="10" customWidth="1"/>
    <col min="3" max="3" width="6.140625" style="10" customWidth="1"/>
    <col min="4" max="4" width="5.00390625" style="10" customWidth="1"/>
    <col min="5" max="5" width="11.421875" style="10" customWidth="1"/>
    <col min="6" max="6" width="9.140625" style="10" customWidth="1"/>
    <col min="7" max="7" width="10.57421875" style="10" customWidth="1"/>
    <col min="8" max="16384" width="9.140625" style="10" customWidth="1"/>
  </cols>
  <sheetData>
    <row r="1" spans="1:5" s="2" customFormat="1" ht="15">
      <c r="A1" s="180" t="s">
        <v>0</v>
      </c>
      <c r="B1" s="180"/>
      <c r="C1" s="1" t="s">
        <v>162</v>
      </c>
      <c r="D1" s="1"/>
      <c r="E1" s="1"/>
    </row>
    <row r="2" s="2" customFormat="1" ht="15">
      <c r="A2" s="36"/>
    </row>
    <row r="3" spans="1:7" s="2" customFormat="1" ht="15">
      <c r="A3" s="180" t="s">
        <v>8</v>
      </c>
      <c r="B3" s="180"/>
      <c r="C3" s="180"/>
      <c r="D3" s="180"/>
      <c r="E3" s="180"/>
      <c r="F3" s="3" t="s">
        <v>136</v>
      </c>
      <c r="G3" s="1"/>
    </row>
    <row r="4" s="2" customFormat="1" ht="15">
      <c r="A4" s="36"/>
    </row>
    <row r="5" spans="1:8" s="2" customFormat="1" ht="18.75">
      <c r="A5" s="181" t="s">
        <v>140</v>
      </c>
      <c r="B5" s="181"/>
      <c r="C5" s="181"/>
      <c r="D5" s="181"/>
      <c r="E5" s="181"/>
      <c r="F5" s="181"/>
      <c r="G5" s="181"/>
      <c r="H5" s="181"/>
    </row>
    <row r="6" spans="1:8" s="2" customFormat="1" ht="15">
      <c r="A6" s="202" t="s">
        <v>108</v>
      </c>
      <c r="B6" s="202"/>
      <c r="C6" s="202"/>
      <c r="D6" s="202"/>
      <c r="E6" s="202"/>
      <c r="F6" s="202"/>
      <c r="G6" s="202"/>
      <c r="H6" s="202"/>
    </row>
    <row r="7" spans="1:8" s="2" customFormat="1" ht="15">
      <c r="A7" s="36"/>
      <c r="B7" s="206" t="s">
        <v>1</v>
      </c>
      <c r="C7" s="206"/>
      <c r="D7" s="206"/>
      <c r="E7" s="206"/>
      <c r="F7" s="206"/>
      <c r="G7" s="206"/>
      <c r="H7" s="206"/>
    </row>
    <row r="8" s="2" customFormat="1" ht="0.75" customHeight="1">
      <c r="A8" s="36"/>
    </row>
    <row r="9" spans="1:6" s="2" customFormat="1" ht="15">
      <c r="A9" s="36"/>
      <c r="B9" s="4" t="s">
        <v>2</v>
      </c>
      <c r="C9" s="4"/>
      <c r="D9" s="5" t="s">
        <v>141</v>
      </c>
      <c r="E9" s="4"/>
      <c r="F9" s="4"/>
    </row>
    <row r="10" s="2" customFormat="1" ht="15">
      <c r="A10" s="36"/>
    </row>
    <row r="11" spans="1:9" s="2" customFormat="1" ht="60.75" customHeight="1">
      <c r="A11" s="142" t="s">
        <v>109</v>
      </c>
      <c r="B11" s="197" t="s">
        <v>110</v>
      </c>
      <c r="C11" s="198"/>
      <c r="D11" s="198"/>
      <c r="E11" s="198"/>
      <c r="F11" s="198"/>
      <c r="G11" s="198"/>
      <c r="H11" s="7">
        <v>3057.4</v>
      </c>
      <c r="I11" s="7"/>
    </row>
    <row r="12" spans="1:12" s="2" customFormat="1" ht="37.5" customHeight="1">
      <c r="A12" s="13" t="s">
        <v>3</v>
      </c>
      <c r="B12" s="11" t="s">
        <v>28</v>
      </c>
      <c r="C12" s="11" t="s">
        <v>5</v>
      </c>
      <c r="D12" s="11" t="s">
        <v>6</v>
      </c>
      <c r="E12" s="12" t="s">
        <v>13</v>
      </c>
      <c r="F12" s="12" t="s">
        <v>27</v>
      </c>
      <c r="G12" s="11" t="s">
        <v>14</v>
      </c>
      <c r="H12" s="11" t="s">
        <v>7</v>
      </c>
      <c r="K12" s="2" t="s">
        <v>58</v>
      </c>
      <c r="L12" s="6"/>
    </row>
    <row r="13" spans="1:8" s="2" customFormat="1" ht="28.5" customHeight="1">
      <c r="A13" s="13" t="s">
        <v>17</v>
      </c>
      <c r="B13" s="118" t="s">
        <v>111</v>
      </c>
      <c r="C13" s="11" t="s">
        <v>12</v>
      </c>
      <c r="D13" s="15">
        <v>1</v>
      </c>
      <c r="E13" s="19">
        <v>16012.02</v>
      </c>
      <c r="F13" s="19">
        <v>124</v>
      </c>
      <c r="G13" s="19">
        <f aca="true" t="shared" si="0" ref="G13:G27">E13+F13</f>
        <v>16136.02</v>
      </c>
      <c r="H13" s="15"/>
    </row>
    <row r="14" spans="1:8" s="4" customFormat="1" ht="15">
      <c r="A14" s="38"/>
      <c r="B14" s="167" t="s">
        <v>128</v>
      </c>
      <c r="C14" s="125"/>
      <c r="D14" s="28"/>
      <c r="E14" s="29">
        <v>0</v>
      </c>
      <c r="F14" s="29"/>
      <c r="G14" s="29">
        <f>E14</f>
        <v>0</v>
      </c>
      <c r="H14" s="28"/>
    </row>
    <row r="15" spans="1:8" s="2" customFormat="1" ht="30" customHeight="1">
      <c r="A15" s="13" t="s">
        <v>18</v>
      </c>
      <c r="B15" s="118" t="s">
        <v>112</v>
      </c>
      <c r="C15" s="11" t="s">
        <v>12</v>
      </c>
      <c r="D15" s="15">
        <v>1</v>
      </c>
      <c r="E15" s="19">
        <v>2538.89</v>
      </c>
      <c r="F15" s="19">
        <v>159</v>
      </c>
      <c r="G15" s="19">
        <f t="shared" si="0"/>
        <v>2697.89</v>
      </c>
      <c r="H15" s="15"/>
    </row>
    <row r="16" spans="1:8" s="2" customFormat="1" ht="15" customHeight="1">
      <c r="A16" s="13" t="s">
        <v>19</v>
      </c>
      <c r="B16" s="122" t="s">
        <v>16</v>
      </c>
      <c r="C16" s="11" t="s">
        <v>12</v>
      </c>
      <c r="D16" s="15">
        <v>1</v>
      </c>
      <c r="E16" s="19">
        <v>611</v>
      </c>
      <c r="F16" s="19"/>
      <c r="G16" s="19">
        <f t="shared" si="0"/>
        <v>611</v>
      </c>
      <c r="H16" s="15"/>
    </row>
    <row r="17" spans="1:8" s="2" customFormat="1" ht="15" customHeight="1">
      <c r="A17" s="13" t="s">
        <v>20</v>
      </c>
      <c r="B17" s="56" t="s">
        <v>65</v>
      </c>
      <c r="C17" s="11" t="s">
        <v>12</v>
      </c>
      <c r="D17" s="15">
        <v>1</v>
      </c>
      <c r="E17" s="19">
        <v>168.5</v>
      </c>
      <c r="F17" s="19"/>
      <c r="G17" s="19">
        <f t="shared" si="0"/>
        <v>168.5</v>
      </c>
      <c r="H17" s="15"/>
    </row>
    <row r="18" spans="1:11" s="2" customFormat="1" ht="15" customHeight="1">
      <c r="A18" s="13" t="s">
        <v>21</v>
      </c>
      <c r="B18" s="56" t="s">
        <v>66</v>
      </c>
      <c r="C18" s="11" t="s">
        <v>12</v>
      </c>
      <c r="D18" s="15">
        <v>1</v>
      </c>
      <c r="E18" s="19"/>
      <c r="F18" s="19"/>
      <c r="G18" s="19">
        <f t="shared" si="0"/>
        <v>0</v>
      </c>
      <c r="H18" s="15"/>
      <c r="K18" s="2" t="s">
        <v>58</v>
      </c>
    </row>
    <row r="19" spans="1:8" s="2" customFormat="1" ht="15" customHeight="1">
      <c r="A19" s="13" t="s">
        <v>22</v>
      </c>
      <c r="B19" s="56" t="s">
        <v>69</v>
      </c>
      <c r="C19" s="11" t="s">
        <v>12</v>
      </c>
      <c r="D19" s="15">
        <v>1</v>
      </c>
      <c r="E19" s="19">
        <v>504.95</v>
      </c>
      <c r="F19" s="19"/>
      <c r="G19" s="19">
        <f t="shared" si="0"/>
        <v>504.95</v>
      </c>
      <c r="H19" s="15"/>
    </row>
    <row r="20" spans="1:8" s="2" customFormat="1" ht="15" customHeight="1">
      <c r="A20" s="13" t="s">
        <v>23</v>
      </c>
      <c r="B20" s="56" t="s">
        <v>67</v>
      </c>
      <c r="C20" s="11" t="s">
        <v>12</v>
      </c>
      <c r="D20" s="15">
        <v>1</v>
      </c>
      <c r="E20" s="19"/>
      <c r="F20" s="19"/>
      <c r="G20" s="19">
        <f t="shared" si="0"/>
        <v>0</v>
      </c>
      <c r="H20" s="15"/>
    </row>
    <row r="21" spans="1:8" s="2" customFormat="1" ht="15">
      <c r="A21" s="13" t="s">
        <v>24</v>
      </c>
      <c r="B21" s="122" t="s">
        <v>32</v>
      </c>
      <c r="C21" s="11" t="s">
        <v>12</v>
      </c>
      <c r="D21" s="15">
        <v>1</v>
      </c>
      <c r="E21" s="20"/>
      <c r="F21" s="19"/>
      <c r="G21" s="19">
        <f t="shared" si="0"/>
        <v>0</v>
      </c>
      <c r="H21" s="15"/>
    </row>
    <row r="22" spans="1:8" s="2" customFormat="1" ht="15">
      <c r="A22" s="13" t="s">
        <v>93</v>
      </c>
      <c r="B22" s="122" t="s">
        <v>113</v>
      </c>
      <c r="C22" s="11" t="s">
        <v>12</v>
      </c>
      <c r="D22" s="15">
        <v>1</v>
      </c>
      <c r="E22" s="16">
        <v>1268.82</v>
      </c>
      <c r="F22" s="19"/>
      <c r="G22" s="19">
        <f t="shared" si="0"/>
        <v>1268.82</v>
      </c>
      <c r="H22" s="15"/>
    </row>
    <row r="23" spans="1:10" s="2" customFormat="1" ht="30">
      <c r="A23" s="13" t="s">
        <v>94</v>
      </c>
      <c r="B23" s="118" t="s">
        <v>114</v>
      </c>
      <c r="C23" s="11" t="s">
        <v>12</v>
      </c>
      <c r="D23" s="15">
        <v>1</v>
      </c>
      <c r="E23" s="16">
        <v>3577.16</v>
      </c>
      <c r="F23" s="19">
        <v>380</v>
      </c>
      <c r="G23" s="19">
        <f t="shared" si="0"/>
        <v>3957.16</v>
      </c>
      <c r="H23" s="15"/>
      <c r="J23" s="2">
        <f>E23</f>
        <v>3577.16</v>
      </c>
    </row>
    <row r="24" spans="1:8" s="2" customFormat="1" ht="15">
      <c r="A24" s="13" t="s">
        <v>132</v>
      </c>
      <c r="B24" s="122" t="s">
        <v>115</v>
      </c>
      <c r="C24" s="11" t="s">
        <v>12</v>
      </c>
      <c r="D24" s="15">
        <v>1</v>
      </c>
      <c r="E24" s="16">
        <v>5350.45</v>
      </c>
      <c r="F24" s="19"/>
      <c r="G24" s="19">
        <f t="shared" si="0"/>
        <v>5350.45</v>
      </c>
      <c r="H24" s="15"/>
    </row>
    <row r="25" spans="1:8" s="2" customFormat="1" ht="27.75" customHeight="1">
      <c r="A25" s="13" t="s">
        <v>133</v>
      </c>
      <c r="B25" s="143" t="s">
        <v>116</v>
      </c>
      <c r="C25" s="11" t="s">
        <v>12</v>
      </c>
      <c r="D25" s="15">
        <v>1</v>
      </c>
      <c r="E25" s="16">
        <f>2.274*H11</f>
        <v>6952.5276</v>
      </c>
      <c r="F25" s="19"/>
      <c r="G25" s="19">
        <f t="shared" si="0"/>
        <v>6952.5276</v>
      </c>
      <c r="H25" s="15"/>
    </row>
    <row r="26" spans="1:8" s="2" customFormat="1" ht="15">
      <c r="A26" s="13" t="s">
        <v>134</v>
      </c>
      <c r="B26" s="144" t="s">
        <v>98</v>
      </c>
      <c r="C26" s="11" t="s">
        <v>12</v>
      </c>
      <c r="D26" s="15">
        <v>1</v>
      </c>
      <c r="E26" s="19">
        <v>764.35</v>
      </c>
      <c r="F26" s="19"/>
      <c r="G26" s="19">
        <f t="shared" si="0"/>
        <v>764.35</v>
      </c>
      <c r="H26" s="15"/>
    </row>
    <row r="27" spans="1:8" s="2" customFormat="1" ht="15">
      <c r="A27" s="13" t="s">
        <v>135</v>
      </c>
      <c r="B27" s="144" t="s">
        <v>99</v>
      </c>
      <c r="C27" s="11" t="s">
        <v>12</v>
      </c>
      <c r="D27" s="15">
        <v>1</v>
      </c>
      <c r="E27" s="19">
        <v>642.05</v>
      </c>
      <c r="F27" s="19"/>
      <c r="G27" s="19">
        <f t="shared" si="0"/>
        <v>642.05</v>
      </c>
      <c r="H27" s="15"/>
    </row>
    <row r="28" spans="1:10" s="2" customFormat="1" ht="17.25" customHeight="1">
      <c r="A28" s="199" t="s">
        <v>117</v>
      </c>
      <c r="B28" s="200"/>
      <c r="C28" s="145"/>
      <c r="D28" s="30"/>
      <c r="E28" s="31">
        <f>E13+E15+E16+E17+E18+E19+E20+E21+E22+E23+E24+E25+E26+E27</f>
        <v>38390.7176</v>
      </c>
      <c r="F28" s="31">
        <f>F13+F15+F16+F17+F18+F19+F20+F21+F22+F23+F24+F25+F26+F27</f>
        <v>663</v>
      </c>
      <c r="G28" s="31">
        <f>G13+G15+G16+G17+G18+G19+G20+G21+G22+G23+G24+G25+G26+G27</f>
        <v>39053.7176</v>
      </c>
      <c r="H28" s="30"/>
      <c r="J28" s="9">
        <f>E13+E15+E16+E21+E22+E23+E24+E25+E26+E27</f>
        <v>37717.2676</v>
      </c>
    </row>
    <row r="29" spans="1:8" s="2" customFormat="1" ht="33.75" customHeight="1">
      <c r="A29" s="142" t="s">
        <v>118</v>
      </c>
      <c r="B29" s="197" t="s">
        <v>119</v>
      </c>
      <c r="C29" s="198"/>
      <c r="D29" s="198"/>
      <c r="E29" s="198"/>
      <c r="F29" s="198"/>
      <c r="G29" s="198"/>
      <c r="H29" s="116"/>
    </row>
    <row r="30" spans="1:8" s="2" customFormat="1" ht="36.75" customHeight="1">
      <c r="A30" s="13" t="s">
        <v>3</v>
      </c>
      <c r="B30" s="11" t="s">
        <v>28</v>
      </c>
      <c r="C30" s="11" t="s">
        <v>5</v>
      </c>
      <c r="D30" s="11" t="s">
        <v>6</v>
      </c>
      <c r="E30" s="12" t="s">
        <v>13</v>
      </c>
      <c r="F30" s="12" t="s">
        <v>27</v>
      </c>
      <c r="G30" s="11" t="s">
        <v>14</v>
      </c>
      <c r="H30" s="11" t="s">
        <v>7</v>
      </c>
    </row>
    <row r="31" spans="1:8" s="2" customFormat="1" ht="30" customHeight="1">
      <c r="A31" s="13" t="s">
        <v>25</v>
      </c>
      <c r="B31" s="118" t="s">
        <v>124</v>
      </c>
      <c r="C31" s="11" t="s">
        <v>12</v>
      </c>
      <c r="D31" s="15">
        <v>1</v>
      </c>
      <c r="E31" s="19">
        <f>E32+E33</f>
        <v>0</v>
      </c>
      <c r="F31" s="19">
        <f>F32+F33</f>
        <v>0</v>
      </c>
      <c r="G31" s="19">
        <f>G32+G33</f>
        <v>0</v>
      </c>
      <c r="H31" s="15"/>
    </row>
    <row r="32" spans="1:8" s="2" customFormat="1" ht="15">
      <c r="A32" s="13"/>
      <c r="B32" s="118"/>
      <c r="C32" s="11"/>
      <c r="D32" s="15"/>
      <c r="E32" s="19"/>
      <c r="F32" s="19"/>
      <c r="G32" s="19">
        <f>E32+F32</f>
        <v>0</v>
      </c>
      <c r="H32" s="15"/>
    </row>
    <row r="33" spans="1:10" s="2" customFormat="1" ht="15">
      <c r="A33" s="13"/>
      <c r="B33" s="118"/>
      <c r="C33" s="11"/>
      <c r="D33" s="15"/>
      <c r="E33" s="19"/>
      <c r="F33" s="19"/>
      <c r="G33" s="19">
        <f>E33+F33</f>
        <v>0</v>
      </c>
      <c r="H33" s="15"/>
      <c r="J33" s="163">
        <f>F28+F37</f>
        <v>663</v>
      </c>
    </row>
    <row r="34" spans="1:8" s="2" customFormat="1" ht="26.25" customHeight="1">
      <c r="A34" s="13" t="s">
        <v>26</v>
      </c>
      <c r="B34" s="118" t="s">
        <v>125</v>
      </c>
      <c r="C34" s="11" t="s">
        <v>12</v>
      </c>
      <c r="D34" s="15">
        <v>1</v>
      </c>
      <c r="E34" s="19">
        <f>E35+E36</f>
        <v>0</v>
      </c>
      <c r="F34" s="19">
        <v>0</v>
      </c>
      <c r="G34" s="19">
        <f>G35+G36</f>
        <v>0</v>
      </c>
      <c r="H34" s="15"/>
    </row>
    <row r="35" spans="1:8" s="2" customFormat="1" ht="15">
      <c r="A35" s="157"/>
      <c r="B35" s="158"/>
      <c r="C35" s="159"/>
      <c r="D35" s="15"/>
      <c r="E35" s="19"/>
      <c r="F35" s="19"/>
      <c r="G35" s="19">
        <f>E35+F35</f>
        <v>0</v>
      </c>
      <c r="H35" s="15"/>
    </row>
    <row r="36" spans="1:8" s="2" customFormat="1" ht="15">
      <c r="A36" s="157"/>
      <c r="B36" s="158"/>
      <c r="C36" s="159"/>
      <c r="D36" s="15"/>
      <c r="E36" s="19"/>
      <c r="F36" s="19"/>
      <c r="G36" s="19">
        <f>E36+F36</f>
        <v>0</v>
      </c>
      <c r="H36" s="15"/>
    </row>
    <row r="37" spans="1:8" s="2" customFormat="1" ht="24.75" customHeight="1">
      <c r="A37" s="199" t="s">
        <v>121</v>
      </c>
      <c r="B37" s="200"/>
      <c r="C37" s="201"/>
      <c r="D37" s="30"/>
      <c r="E37" s="31">
        <f>E31+E34</f>
        <v>0</v>
      </c>
      <c r="F37" s="31">
        <f>SUM(F31:F34)</f>
        <v>0</v>
      </c>
      <c r="G37" s="31">
        <f>G31+G34</f>
        <v>0</v>
      </c>
      <c r="H37" s="30"/>
    </row>
    <row r="38" s="2" customFormat="1" ht="9.75" customHeight="1">
      <c r="A38" s="36"/>
    </row>
    <row r="39" spans="1:8" s="2" customFormat="1" ht="36.75">
      <c r="A39" s="13" t="s">
        <v>3</v>
      </c>
      <c r="B39" s="11" t="s">
        <v>4</v>
      </c>
      <c r="C39" s="11" t="s">
        <v>5</v>
      </c>
      <c r="D39" s="11" t="s">
        <v>6</v>
      </c>
      <c r="E39" s="12" t="s">
        <v>29</v>
      </c>
      <c r="F39" s="12" t="s">
        <v>27</v>
      </c>
      <c r="G39" s="11" t="s">
        <v>14</v>
      </c>
      <c r="H39" s="11" t="s">
        <v>7</v>
      </c>
    </row>
    <row r="40" spans="1:8" s="2" customFormat="1" ht="15">
      <c r="A40" s="146" t="s">
        <v>130</v>
      </c>
      <c r="B40" s="126" t="s">
        <v>15</v>
      </c>
      <c r="C40" s="23" t="s">
        <v>12</v>
      </c>
      <c r="D40" s="22">
        <v>1</v>
      </c>
      <c r="E40" s="24">
        <v>5318.95</v>
      </c>
      <c r="F40" s="24"/>
      <c r="G40" s="24">
        <f>E40+F40</f>
        <v>5318.95</v>
      </c>
      <c r="H40" s="30"/>
    </row>
    <row r="41" spans="1:7" s="35" customFormat="1" ht="28.5">
      <c r="A41" s="39" t="s">
        <v>131</v>
      </c>
      <c r="B41" s="134" t="s">
        <v>33</v>
      </c>
      <c r="C41" s="34" t="s">
        <v>12</v>
      </c>
      <c r="D41" s="147">
        <v>1</v>
      </c>
      <c r="E41" s="148">
        <v>2604.55</v>
      </c>
      <c r="F41" s="149"/>
      <c r="G41" s="24">
        <f>E41+F41</f>
        <v>2604.55</v>
      </c>
    </row>
    <row r="42" spans="1:8" s="2" customFormat="1" ht="15">
      <c r="A42" s="150"/>
      <c r="B42" s="151" t="s">
        <v>122</v>
      </c>
      <c r="C42" s="152"/>
      <c r="D42" s="153"/>
      <c r="E42" s="154">
        <f>E28+E37+E40+E41</f>
        <v>46314.2176</v>
      </c>
      <c r="F42" s="154">
        <f>F28+F37+F40+F41</f>
        <v>663</v>
      </c>
      <c r="G42" s="154">
        <f>G28+G37+G40+G41</f>
        <v>46977.2176</v>
      </c>
      <c r="H42" s="30"/>
    </row>
    <row r="43" spans="1:7" s="33" customFormat="1" ht="15" customHeight="1">
      <c r="A43" s="189" t="s">
        <v>102</v>
      </c>
      <c r="B43" s="190"/>
      <c r="C43" s="190"/>
      <c r="D43" s="190"/>
      <c r="E43" s="190"/>
      <c r="F43" s="190"/>
      <c r="G43" s="191"/>
    </row>
    <row r="44" spans="1:7" s="2" customFormat="1" ht="33.75" customHeight="1">
      <c r="A44" s="13" t="s">
        <v>3</v>
      </c>
      <c r="B44" s="11" t="s">
        <v>4</v>
      </c>
      <c r="C44" s="11" t="s">
        <v>5</v>
      </c>
      <c r="D44" s="11" t="s">
        <v>6</v>
      </c>
      <c r="E44" s="12" t="s">
        <v>29</v>
      </c>
      <c r="F44" s="192" t="s">
        <v>30</v>
      </c>
      <c r="G44" s="193"/>
    </row>
    <row r="45" spans="1:7" s="2" customFormat="1" ht="25.5" customHeight="1">
      <c r="A45" s="13"/>
      <c r="B45" s="27" t="s">
        <v>34</v>
      </c>
      <c r="C45" s="23" t="s">
        <v>12</v>
      </c>
      <c r="D45" s="22">
        <v>1</v>
      </c>
      <c r="E45" s="24">
        <v>4506.19</v>
      </c>
      <c r="F45" s="24"/>
      <c r="G45" s="24"/>
    </row>
    <row r="46" spans="1:7" s="2" customFormat="1" ht="15">
      <c r="A46" s="13"/>
      <c r="B46" s="27" t="s">
        <v>35</v>
      </c>
      <c r="C46" s="23" t="s">
        <v>12</v>
      </c>
      <c r="D46" s="22">
        <v>1</v>
      </c>
      <c r="E46" s="24">
        <v>37536.74</v>
      </c>
      <c r="F46" s="24"/>
      <c r="G46" s="24"/>
    </row>
    <row r="47" spans="1:7" s="2" customFormat="1" ht="15">
      <c r="A47" s="13"/>
      <c r="B47" s="27" t="s">
        <v>36</v>
      </c>
      <c r="C47" s="23" t="s">
        <v>12</v>
      </c>
      <c r="D47" s="22">
        <v>1</v>
      </c>
      <c r="E47" s="24">
        <v>9060.41</v>
      </c>
      <c r="F47" s="24"/>
      <c r="G47" s="24"/>
    </row>
    <row r="48" spans="1:7" s="2" customFormat="1" ht="15">
      <c r="A48" s="13"/>
      <c r="B48" s="27" t="s">
        <v>37</v>
      </c>
      <c r="C48" s="23" t="s">
        <v>12</v>
      </c>
      <c r="D48" s="22">
        <v>1</v>
      </c>
      <c r="E48" s="24">
        <v>4572.22</v>
      </c>
      <c r="F48" s="24"/>
      <c r="G48" s="24"/>
    </row>
    <row r="49" spans="1:7" s="2" customFormat="1" ht="15">
      <c r="A49" s="13"/>
      <c r="B49" s="27" t="s">
        <v>38</v>
      </c>
      <c r="C49" s="23" t="s">
        <v>12</v>
      </c>
      <c r="D49" s="15">
        <v>1</v>
      </c>
      <c r="E49" s="24">
        <v>5296.59</v>
      </c>
      <c r="F49" s="21"/>
      <c r="G49" s="19"/>
    </row>
    <row r="50" spans="1:7" s="2" customFormat="1" ht="15">
      <c r="A50" s="13"/>
      <c r="B50" s="14"/>
      <c r="C50" s="23"/>
      <c r="D50" s="22"/>
      <c r="E50" s="24"/>
      <c r="F50" s="24"/>
      <c r="G50" s="24"/>
    </row>
    <row r="51" spans="1:7" s="2" customFormat="1" ht="15">
      <c r="A51" s="194" t="s">
        <v>39</v>
      </c>
      <c r="B51" s="195"/>
      <c r="C51" s="196"/>
      <c r="D51" s="15"/>
      <c r="E51" s="24">
        <f>SUM(E45:E50)</f>
        <v>60972.149999999994</v>
      </c>
      <c r="F51" s="17"/>
      <c r="G51" s="15"/>
    </row>
    <row r="52" spans="1:7" s="2" customFormat="1" ht="15">
      <c r="A52" s="37"/>
      <c r="B52" s="8"/>
      <c r="C52" s="8"/>
      <c r="D52" s="25"/>
      <c r="E52" s="32"/>
      <c r="F52" s="26"/>
      <c r="G52" s="25"/>
    </row>
    <row r="53" spans="1:7" s="2" customFormat="1" ht="15">
      <c r="A53" s="37"/>
      <c r="B53" s="8"/>
      <c r="C53" s="8"/>
      <c r="D53" s="25"/>
      <c r="E53" s="32"/>
      <c r="F53" s="26"/>
      <c r="G53" s="25"/>
    </row>
    <row r="54" spans="1:7" s="2" customFormat="1" ht="15">
      <c r="A54" s="37"/>
      <c r="B54" s="8"/>
      <c r="C54" s="8"/>
      <c r="D54" s="25"/>
      <c r="E54" s="32"/>
      <c r="F54" s="26"/>
      <c r="G54" s="25"/>
    </row>
    <row r="55" spans="1:7" s="2" customFormat="1" ht="15">
      <c r="A55" s="37"/>
      <c r="B55" s="8"/>
      <c r="C55" s="8"/>
      <c r="D55" s="25"/>
      <c r="E55" s="32"/>
      <c r="F55" s="26"/>
      <c r="G55" s="25"/>
    </row>
    <row r="56" s="2" customFormat="1" ht="15">
      <c r="A56" s="36"/>
    </row>
    <row r="57" spans="1:7" s="2" customFormat="1" ht="15">
      <c r="A57" s="203" t="s">
        <v>9</v>
      </c>
      <c r="B57" s="203"/>
      <c r="C57" s="203"/>
      <c r="D57" s="203"/>
      <c r="E57" s="204">
        <f>G42+E51</f>
        <v>107949.3676</v>
      </c>
      <c r="F57" s="204"/>
      <c r="G57" s="204"/>
    </row>
    <row r="58" spans="1:10" s="2" customFormat="1" ht="15">
      <c r="A58" s="36"/>
      <c r="G58" s="9"/>
      <c r="J58" s="2" t="s">
        <v>58</v>
      </c>
    </row>
    <row r="59" s="2" customFormat="1" ht="15">
      <c r="A59" s="36"/>
    </row>
    <row r="60" s="2" customFormat="1" ht="15">
      <c r="A60" s="36"/>
    </row>
    <row r="61" s="2" customFormat="1" ht="15">
      <c r="A61" s="36"/>
    </row>
    <row r="62" spans="1:5" s="2" customFormat="1" ht="15">
      <c r="A62" s="205" t="s">
        <v>31</v>
      </c>
      <c r="B62" s="205"/>
      <c r="E62" s="2" t="s">
        <v>10</v>
      </c>
    </row>
    <row r="63" spans="1:5" s="2" customFormat="1" ht="15">
      <c r="A63" s="205" t="s">
        <v>1</v>
      </c>
      <c r="B63" s="205"/>
      <c r="E63" s="2" t="s">
        <v>162</v>
      </c>
    </row>
    <row r="64" spans="1:5" s="2" customFormat="1" ht="30" customHeight="1">
      <c r="A64" s="202" t="s">
        <v>145</v>
      </c>
      <c r="B64" s="202"/>
      <c r="C64" s="18"/>
      <c r="E64" s="2" t="s">
        <v>163</v>
      </c>
    </row>
    <row r="65" s="2" customFormat="1" ht="15">
      <c r="A65" s="36"/>
    </row>
    <row r="66" s="2" customFormat="1" ht="15">
      <c r="A66" s="36"/>
    </row>
    <row r="67" s="2" customFormat="1" ht="15">
      <c r="A67" s="36"/>
    </row>
    <row r="68" s="2" customFormat="1" ht="15">
      <c r="A68" s="36"/>
    </row>
  </sheetData>
  <sheetProtection/>
  <mergeCells count="17">
    <mergeCell ref="A63:B63"/>
    <mergeCell ref="A64:B64"/>
    <mergeCell ref="A43:G43"/>
    <mergeCell ref="F44:G44"/>
    <mergeCell ref="A51:C51"/>
    <mergeCell ref="A57:D57"/>
    <mergeCell ref="E57:G57"/>
    <mergeCell ref="A62:B62"/>
    <mergeCell ref="A1:B1"/>
    <mergeCell ref="A3:E3"/>
    <mergeCell ref="A5:H5"/>
    <mergeCell ref="A6:H6"/>
    <mergeCell ref="A37:C37"/>
    <mergeCell ref="B7:H7"/>
    <mergeCell ref="B11:G11"/>
    <mergeCell ref="A28:B28"/>
    <mergeCell ref="B29:G29"/>
  </mergeCells>
  <printOptions/>
  <pageMargins left="0.22" right="0.25" top="0.34" bottom="0.58" header="0.3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7"/>
  <sheetViews>
    <sheetView zoomScalePageLayoutView="0" workbookViewId="0" topLeftCell="B1">
      <pane xSplit="2" ySplit="2" topLeftCell="K3" activePane="bottomRight" state="frozen"/>
      <selection pane="topLeft" activeCell="B1" sqref="B1"/>
      <selection pane="topRight" activeCell="D1" sqref="D1"/>
      <selection pane="bottomLeft" activeCell="B3" sqref="B3"/>
      <selection pane="bottomRight" activeCell="B1" sqref="A1:IV16384"/>
    </sheetView>
  </sheetViews>
  <sheetFormatPr defaultColWidth="9.140625" defaultRowHeight="15"/>
  <cols>
    <col min="1" max="1" width="4.00390625" style="102" customWidth="1"/>
    <col min="2" max="2" width="46.421875" style="102" customWidth="1"/>
    <col min="3" max="3" width="11.140625" style="102" customWidth="1"/>
    <col min="4" max="4" width="12.00390625" style="102" customWidth="1"/>
    <col min="5" max="7" width="10.8515625" style="102" bestFit="1" customWidth="1"/>
    <col min="8" max="8" width="12.140625" style="102" bestFit="1" customWidth="1"/>
    <col min="9" max="9" width="10.8515625" style="102" bestFit="1" customWidth="1"/>
    <col min="10" max="10" width="11.57421875" style="102" customWidth="1"/>
    <col min="11" max="11" width="10.8515625" style="102" bestFit="1" customWidth="1"/>
    <col min="12" max="12" width="11.421875" style="102" bestFit="1" customWidth="1"/>
    <col min="13" max="14" width="10.8515625" style="102" bestFit="1" customWidth="1"/>
    <col min="15" max="15" width="11.140625" style="102" customWidth="1"/>
    <col min="16" max="16" width="12.00390625" style="102" bestFit="1" customWidth="1"/>
    <col min="17" max="17" width="13.57421875" style="102" bestFit="1" customWidth="1"/>
    <col min="18" max="18" width="13.00390625" style="102" bestFit="1" customWidth="1"/>
    <col min="19" max="19" width="13.140625" style="101" bestFit="1" customWidth="1"/>
    <col min="20" max="20" width="13.00390625" style="102" bestFit="1" customWidth="1"/>
    <col min="21" max="21" width="12.421875" style="102" bestFit="1" customWidth="1"/>
    <col min="22" max="22" width="10.57421875" style="102" bestFit="1" customWidth="1"/>
    <col min="23" max="23" width="9.140625" style="102" customWidth="1"/>
    <col min="24" max="24" width="11.00390625" style="102" bestFit="1" customWidth="1"/>
    <col min="25" max="25" width="9.140625" style="102" customWidth="1"/>
    <col min="26" max="26" width="10.57421875" style="102" bestFit="1" customWidth="1"/>
    <col min="27" max="16384" width="9.140625" style="102" customWidth="1"/>
  </cols>
  <sheetData>
    <row r="1" spans="2:19" s="41" customFormat="1" ht="20.25" customHeight="1">
      <c r="B1" s="184" t="s">
        <v>147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42"/>
    </row>
    <row r="2" spans="2:19" s="43" customFormat="1" ht="51">
      <c r="B2" s="44"/>
      <c r="C2" s="45" t="s">
        <v>127</v>
      </c>
      <c r="D2" s="46" t="s">
        <v>41</v>
      </c>
      <c r="E2" s="46" t="s">
        <v>42</v>
      </c>
      <c r="F2" s="46" t="s">
        <v>43</v>
      </c>
      <c r="G2" s="46" t="s">
        <v>44</v>
      </c>
      <c r="H2" s="46" t="s">
        <v>45</v>
      </c>
      <c r="I2" s="46" t="s">
        <v>46</v>
      </c>
      <c r="J2" s="46" t="s">
        <v>47</v>
      </c>
      <c r="K2" s="46" t="s">
        <v>48</v>
      </c>
      <c r="L2" s="46" t="s">
        <v>49</v>
      </c>
      <c r="M2" s="46" t="s">
        <v>50</v>
      </c>
      <c r="N2" s="46" t="s">
        <v>51</v>
      </c>
      <c r="O2" s="46" t="s">
        <v>52</v>
      </c>
      <c r="P2" s="141" t="s">
        <v>53</v>
      </c>
      <c r="Q2" s="45" t="s">
        <v>54</v>
      </c>
      <c r="R2" s="45" t="s">
        <v>55</v>
      </c>
      <c r="S2" s="47"/>
    </row>
    <row r="3" spans="2:19" s="48" customFormat="1" ht="15.75">
      <c r="B3" s="49" t="s">
        <v>56</v>
      </c>
      <c r="C3" s="50"/>
      <c r="D3" s="51"/>
      <c r="E3" s="51"/>
      <c r="F3" s="51"/>
      <c r="G3" s="51"/>
      <c r="H3" s="51"/>
      <c r="I3" s="51"/>
      <c r="J3" s="52"/>
      <c r="K3" s="52"/>
      <c r="L3" s="52"/>
      <c r="M3" s="52"/>
      <c r="N3" s="52"/>
      <c r="O3" s="52"/>
      <c r="P3" s="52"/>
      <c r="Q3" s="53"/>
      <c r="S3" s="54"/>
    </row>
    <row r="4" spans="2:19" s="55" customFormat="1" ht="15.75">
      <c r="B4" s="56" t="s">
        <v>107</v>
      </c>
      <c r="C4" s="57"/>
      <c r="D4" s="57"/>
      <c r="E4" s="57"/>
      <c r="F4" s="57"/>
      <c r="G4" s="57"/>
      <c r="H4" s="57">
        <v>25588.3</v>
      </c>
      <c r="I4" s="57">
        <v>22725.84</v>
      </c>
      <c r="J4" s="57">
        <v>22204.37</v>
      </c>
      <c r="K4" s="57">
        <v>19869.45</v>
      </c>
      <c r="L4" s="57">
        <v>22725.84</v>
      </c>
      <c r="M4" s="57">
        <v>22725.84</v>
      </c>
      <c r="N4" s="57">
        <v>22725.84</v>
      </c>
      <c r="O4" s="57">
        <v>22725.84</v>
      </c>
      <c r="P4" s="58">
        <f aca="true" t="shared" si="0" ref="P4:P9">SUM(D4:O4)</f>
        <v>181291.31999999998</v>
      </c>
      <c r="Q4" s="58">
        <v>129163.26</v>
      </c>
      <c r="R4" s="57">
        <f aca="true" t="shared" si="1" ref="R4:R9">C4+P4-Q4</f>
        <v>52128.05999999998</v>
      </c>
      <c r="S4" s="59"/>
    </row>
    <row r="5" spans="2:19" s="55" customFormat="1" ht="15.75">
      <c r="B5" s="56" t="s">
        <v>151</v>
      </c>
      <c r="C5" s="57"/>
      <c r="D5" s="57"/>
      <c r="E5" s="57"/>
      <c r="F5" s="57"/>
      <c r="G5" s="57"/>
      <c r="H5" s="57">
        <v>108.49</v>
      </c>
      <c r="I5" s="57">
        <v>151.82</v>
      </c>
      <c r="J5" s="57">
        <v>167.18</v>
      </c>
      <c r="K5" s="57">
        <v>173.44</v>
      </c>
      <c r="L5" s="57">
        <v>173.44</v>
      </c>
      <c r="M5" s="57">
        <v>173.44</v>
      </c>
      <c r="N5" s="57">
        <v>173.44</v>
      </c>
      <c r="O5" s="57">
        <v>173.44</v>
      </c>
      <c r="P5" s="58">
        <f t="shared" si="0"/>
        <v>1294.6900000000003</v>
      </c>
      <c r="Q5" s="58">
        <v>916.75</v>
      </c>
      <c r="R5" s="57">
        <f t="shared" si="1"/>
        <v>377.9400000000003</v>
      </c>
      <c r="S5" s="59"/>
    </row>
    <row r="6" spans="2:19" s="55" customFormat="1" ht="15.75">
      <c r="B6" s="56" t="s">
        <v>152</v>
      </c>
      <c r="C6" s="57"/>
      <c r="D6" s="57"/>
      <c r="E6" s="57"/>
      <c r="F6" s="57"/>
      <c r="G6" s="57"/>
      <c r="H6" s="57"/>
      <c r="I6" s="57">
        <v>216.85</v>
      </c>
      <c r="J6" s="57">
        <v>216.85</v>
      </c>
      <c r="K6" s="57">
        <v>216.85</v>
      </c>
      <c r="L6" s="57">
        <v>216.85</v>
      </c>
      <c r="M6" s="57">
        <v>216.85</v>
      </c>
      <c r="N6" s="58">
        <v>216.85</v>
      </c>
      <c r="O6" s="58">
        <v>216.85</v>
      </c>
      <c r="P6" s="58">
        <f t="shared" si="0"/>
        <v>1517.9499999999998</v>
      </c>
      <c r="Q6" s="58">
        <v>1022.69</v>
      </c>
      <c r="R6" s="57">
        <f t="shared" si="1"/>
        <v>495.25999999999976</v>
      </c>
      <c r="S6" s="59"/>
    </row>
    <row r="7" spans="2:19" s="55" customFormat="1" ht="15.75">
      <c r="B7" s="56" t="s">
        <v>153</v>
      </c>
      <c r="C7" s="57"/>
      <c r="D7" s="57"/>
      <c r="E7" s="57"/>
      <c r="F7" s="57"/>
      <c r="G7" s="57"/>
      <c r="H7" s="57">
        <v>303.58</v>
      </c>
      <c r="I7" s="57">
        <v>455.39</v>
      </c>
      <c r="J7" s="57">
        <v>488.47</v>
      </c>
      <c r="K7" s="57">
        <v>498.75</v>
      </c>
      <c r="L7" s="57">
        <v>498.75</v>
      </c>
      <c r="M7" s="57">
        <v>498.75</v>
      </c>
      <c r="N7" s="58">
        <v>498.75</v>
      </c>
      <c r="O7" s="58">
        <v>498.75</v>
      </c>
      <c r="P7" s="58">
        <f t="shared" si="0"/>
        <v>3741.19</v>
      </c>
      <c r="Q7" s="58">
        <v>2652.74</v>
      </c>
      <c r="R7" s="57">
        <f t="shared" si="1"/>
        <v>1088.4500000000003</v>
      </c>
      <c r="S7" s="59"/>
    </row>
    <row r="8" spans="2:19" s="55" customFormat="1" ht="15.75">
      <c r="B8" s="56" t="s">
        <v>154</v>
      </c>
      <c r="C8" s="57"/>
      <c r="D8" s="57"/>
      <c r="E8" s="57"/>
      <c r="F8" s="57"/>
      <c r="G8" s="57"/>
      <c r="H8" s="57">
        <v>1821.53</v>
      </c>
      <c r="I8" s="57">
        <v>8934.26</v>
      </c>
      <c r="J8" s="57">
        <v>2060.11</v>
      </c>
      <c r="K8" s="57">
        <v>-1393.31</v>
      </c>
      <c r="L8" s="57">
        <v>2054.63</v>
      </c>
      <c r="M8" s="58">
        <v>-2992.54</v>
      </c>
      <c r="N8" s="58">
        <v>1496.28</v>
      </c>
      <c r="O8" s="58">
        <v>-1171.07</v>
      </c>
      <c r="P8" s="58">
        <f t="shared" si="0"/>
        <v>10809.890000000001</v>
      </c>
      <c r="Q8" s="58">
        <v>11755.79</v>
      </c>
      <c r="R8" s="57">
        <f t="shared" si="1"/>
        <v>-945.8999999999996</v>
      </c>
      <c r="S8" s="59"/>
    </row>
    <row r="9" spans="2:19" s="55" customFormat="1" ht="15.75">
      <c r="B9" s="56" t="s">
        <v>129</v>
      </c>
      <c r="C9" s="57"/>
      <c r="D9" s="57"/>
      <c r="E9" s="57"/>
      <c r="F9" s="57"/>
      <c r="G9" s="57"/>
      <c r="H9" s="57">
        <v>10842.5</v>
      </c>
      <c r="I9" s="57">
        <v>10842.5</v>
      </c>
      <c r="J9" s="57">
        <v>10656.06</v>
      </c>
      <c r="K9" s="57">
        <v>10842.5</v>
      </c>
      <c r="L9" s="57">
        <v>10842.5</v>
      </c>
      <c r="M9" s="57">
        <v>10842.5</v>
      </c>
      <c r="N9" s="57">
        <v>10842.5</v>
      </c>
      <c r="O9" s="57">
        <v>10842.5</v>
      </c>
      <c r="P9" s="58">
        <f t="shared" si="0"/>
        <v>86553.56</v>
      </c>
      <c r="Q9" s="58">
        <v>60547.56</v>
      </c>
      <c r="R9" s="57">
        <f t="shared" si="1"/>
        <v>26006</v>
      </c>
      <c r="S9" s="59"/>
    </row>
    <row r="10" spans="2:19" s="55" customFormat="1" ht="15.75">
      <c r="B10" s="56" t="s">
        <v>149</v>
      </c>
      <c r="C10" s="57"/>
      <c r="D10" s="57"/>
      <c r="E10" s="57"/>
      <c r="F10" s="57"/>
      <c r="G10" s="57"/>
      <c r="H10" s="57">
        <v>6505.5</v>
      </c>
      <c r="I10" s="57">
        <v>6505.5</v>
      </c>
      <c r="J10" s="57">
        <v>6393.64</v>
      </c>
      <c r="K10" s="57">
        <v>6505.5</v>
      </c>
      <c r="L10" s="57">
        <v>6505.5</v>
      </c>
      <c r="M10" s="57">
        <v>6505.5</v>
      </c>
      <c r="N10" s="57">
        <v>6505.5</v>
      </c>
      <c r="O10" s="57">
        <v>6505.5</v>
      </c>
      <c r="P10" s="58">
        <f aca="true" t="shared" si="2" ref="P10:P32">SUM(D10:O10)</f>
        <v>51932.14</v>
      </c>
      <c r="Q10" s="58">
        <v>36128.14</v>
      </c>
      <c r="R10" s="57">
        <f aca="true" t="shared" si="3" ref="R10:R32">C10+P10-Q10</f>
        <v>15804</v>
      </c>
      <c r="S10" s="59"/>
    </row>
    <row r="11" spans="2:19" s="55" customFormat="1" ht="15.75">
      <c r="B11" s="56" t="s">
        <v>106</v>
      </c>
      <c r="C11" s="57"/>
      <c r="D11" s="57"/>
      <c r="E11" s="57"/>
      <c r="F11" s="57"/>
      <c r="G11" s="57"/>
      <c r="H11" s="57">
        <v>4770.7</v>
      </c>
      <c r="I11" s="57">
        <v>4770.7</v>
      </c>
      <c r="J11" s="57">
        <v>4688.67</v>
      </c>
      <c r="K11" s="57">
        <v>4770.7</v>
      </c>
      <c r="L11" s="57">
        <v>4770.7</v>
      </c>
      <c r="M11" s="57">
        <v>4770.7</v>
      </c>
      <c r="N11" s="57">
        <v>4770.7</v>
      </c>
      <c r="O11" s="57">
        <v>4770.7</v>
      </c>
      <c r="P11" s="58">
        <f t="shared" si="2"/>
        <v>38083.57</v>
      </c>
      <c r="Q11" s="58">
        <v>27020.93</v>
      </c>
      <c r="R11" s="57">
        <f t="shared" si="3"/>
        <v>11062.64</v>
      </c>
      <c r="S11" s="59"/>
    </row>
    <row r="12" spans="2:19" s="55" customFormat="1" ht="15.75">
      <c r="B12" s="56" t="s">
        <v>57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8">
        <f t="shared" si="2"/>
        <v>0</v>
      </c>
      <c r="Q12" s="58"/>
      <c r="R12" s="57">
        <f t="shared" si="3"/>
        <v>0</v>
      </c>
      <c r="S12" s="59"/>
    </row>
    <row r="13" spans="2:19" s="55" customFormat="1" ht="15.75">
      <c r="B13" s="56" t="s">
        <v>165</v>
      </c>
      <c r="C13" s="57"/>
      <c r="D13" s="57"/>
      <c r="E13" s="57"/>
      <c r="F13" s="57"/>
      <c r="G13" s="57"/>
      <c r="H13" s="57">
        <v>2862.46</v>
      </c>
      <c r="I13" s="57">
        <v>2862.46</v>
      </c>
      <c r="J13" s="57">
        <v>2862.46</v>
      </c>
      <c r="K13" s="57">
        <v>2774.68</v>
      </c>
      <c r="L13" s="57">
        <v>2862.46</v>
      </c>
      <c r="M13" s="57">
        <v>2862.46</v>
      </c>
      <c r="N13" s="57">
        <v>2862.46</v>
      </c>
      <c r="O13" s="57">
        <v>2862.46</v>
      </c>
      <c r="P13" s="58">
        <f t="shared" si="2"/>
        <v>22811.899999999998</v>
      </c>
      <c r="Q13" s="58">
        <v>16374.25</v>
      </c>
      <c r="R13" s="57">
        <f t="shared" si="3"/>
        <v>6437.649999999998</v>
      </c>
      <c r="S13" s="59"/>
    </row>
    <row r="14" spans="2:19" s="55" customFormat="1" ht="15.75">
      <c r="B14" s="56" t="s">
        <v>59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8"/>
      <c r="O14" s="58"/>
      <c r="P14" s="58">
        <f t="shared" si="2"/>
        <v>0</v>
      </c>
      <c r="Q14" s="58"/>
      <c r="R14" s="57">
        <f t="shared" si="3"/>
        <v>0</v>
      </c>
      <c r="S14" s="59"/>
    </row>
    <row r="15" spans="2:21" s="55" customFormat="1" ht="15.75">
      <c r="B15" s="56" t="s">
        <v>60</v>
      </c>
      <c r="C15" s="57"/>
      <c r="D15" s="57"/>
      <c r="E15" s="57"/>
      <c r="F15" s="57"/>
      <c r="G15" s="57"/>
      <c r="H15" s="57">
        <v>600</v>
      </c>
      <c r="I15" s="57">
        <v>600</v>
      </c>
      <c r="J15" s="57">
        <v>600</v>
      </c>
      <c r="K15" s="57">
        <v>600</v>
      </c>
      <c r="L15" s="57">
        <v>600</v>
      </c>
      <c r="M15" s="57">
        <v>1933</v>
      </c>
      <c r="N15" s="57">
        <v>1933</v>
      </c>
      <c r="O15" s="57">
        <v>1934</v>
      </c>
      <c r="P15" s="58">
        <f t="shared" si="2"/>
        <v>8800</v>
      </c>
      <c r="Q15" s="57">
        <v>4200</v>
      </c>
      <c r="R15" s="57">
        <f t="shared" si="3"/>
        <v>4600</v>
      </c>
      <c r="S15" s="59"/>
      <c r="U15" s="59"/>
    </row>
    <row r="16" spans="2:21" s="55" customFormat="1" ht="15.75">
      <c r="B16" s="140">
        <v>0.15</v>
      </c>
      <c r="C16" s="57"/>
      <c r="D16" s="57">
        <f>-D15*15%</f>
        <v>0</v>
      </c>
      <c r="E16" s="57">
        <f aca="true" t="shared" si="4" ref="E16:N16">-E15*15%</f>
        <v>0</v>
      </c>
      <c r="F16" s="57">
        <f t="shared" si="4"/>
        <v>0</v>
      </c>
      <c r="G16" s="57">
        <f t="shared" si="4"/>
        <v>0</v>
      </c>
      <c r="H16" s="57">
        <f t="shared" si="4"/>
        <v>-90</v>
      </c>
      <c r="I16" s="57">
        <f t="shared" si="4"/>
        <v>-90</v>
      </c>
      <c r="J16" s="57">
        <f t="shared" si="4"/>
        <v>-90</v>
      </c>
      <c r="K16" s="57">
        <f t="shared" si="4"/>
        <v>-90</v>
      </c>
      <c r="L16" s="57">
        <f t="shared" si="4"/>
        <v>-90</v>
      </c>
      <c r="M16" s="57">
        <f t="shared" si="4"/>
        <v>-289.95</v>
      </c>
      <c r="N16" s="57">
        <f t="shared" si="4"/>
        <v>-289.95</v>
      </c>
      <c r="O16" s="57">
        <f>-O15*15%</f>
        <v>-290.09999999999997</v>
      </c>
      <c r="P16" s="58">
        <f t="shared" si="2"/>
        <v>-1320</v>
      </c>
      <c r="Q16" s="57">
        <f>-Q15*15%</f>
        <v>-630</v>
      </c>
      <c r="R16" s="57">
        <f t="shared" si="3"/>
        <v>-690</v>
      </c>
      <c r="S16" s="59"/>
      <c r="U16" s="59"/>
    </row>
    <row r="17" spans="2:21" s="55" customFormat="1" ht="15.75">
      <c r="B17" s="140" t="s">
        <v>161</v>
      </c>
      <c r="C17" s="57"/>
      <c r="D17" s="57"/>
      <c r="E17" s="57"/>
      <c r="F17" s="57"/>
      <c r="G17" s="57"/>
      <c r="H17" s="57">
        <v>578.5</v>
      </c>
      <c r="I17" s="57">
        <v>911.58</v>
      </c>
      <c r="J17" s="57">
        <v>681.44</v>
      </c>
      <c r="K17" s="57">
        <v>681.44</v>
      </c>
      <c r="L17" s="57">
        <v>681.44</v>
      </c>
      <c r="M17" s="57">
        <v>1730.32</v>
      </c>
      <c r="N17" s="57">
        <v>543.17</v>
      </c>
      <c r="O17" s="57">
        <v>543.17</v>
      </c>
      <c r="P17" s="58">
        <f t="shared" si="2"/>
        <v>6351.06</v>
      </c>
      <c r="Q17" s="57"/>
      <c r="R17" s="57">
        <f t="shared" si="3"/>
        <v>6351.06</v>
      </c>
      <c r="S17" s="59"/>
      <c r="U17" s="59"/>
    </row>
    <row r="18" spans="2:21" s="55" customFormat="1" ht="15.75">
      <c r="B18" s="140" t="s">
        <v>150</v>
      </c>
      <c r="C18" s="57"/>
      <c r="D18" s="57"/>
      <c r="E18" s="57"/>
      <c r="F18" s="57"/>
      <c r="G18" s="57"/>
      <c r="H18" s="57">
        <v>9382.2</v>
      </c>
      <c r="I18" s="57">
        <v>9382.2</v>
      </c>
      <c r="J18" s="57">
        <v>9382.2</v>
      </c>
      <c r="K18" s="57">
        <v>9382.2</v>
      </c>
      <c r="L18" s="57">
        <v>9382.2</v>
      </c>
      <c r="M18" s="57">
        <v>25882.08</v>
      </c>
      <c r="N18" s="57">
        <v>9382.2</v>
      </c>
      <c r="O18" s="57">
        <v>9382.2</v>
      </c>
      <c r="P18" s="58">
        <f t="shared" si="2"/>
        <v>91557.48</v>
      </c>
      <c r="Q18" s="57"/>
      <c r="R18" s="57">
        <f t="shared" si="3"/>
        <v>91557.48</v>
      </c>
      <c r="S18" s="59"/>
      <c r="U18" s="59"/>
    </row>
    <row r="19" spans="2:19" s="60" customFormat="1" ht="15.75">
      <c r="B19" s="61" t="s">
        <v>104</v>
      </c>
      <c r="C19" s="62">
        <f>SUM(C4:C18)</f>
        <v>0</v>
      </c>
      <c r="D19" s="62">
        <f aca="true" t="shared" si="5" ref="D19:N19">SUM(D4:D18)</f>
        <v>0</v>
      </c>
      <c r="E19" s="62">
        <f t="shared" si="5"/>
        <v>0</v>
      </c>
      <c r="F19" s="62">
        <f t="shared" si="5"/>
        <v>0</v>
      </c>
      <c r="G19" s="62">
        <f t="shared" si="5"/>
        <v>0</v>
      </c>
      <c r="H19" s="62">
        <f t="shared" si="5"/>
        <v>63273.759999999995</v>
      </c>
      <c r="I19" s="62">
        <f t="shared" si="5"/>
        <v>68269.09999999999</v>
      </c>
      <c r="J19" s="62">
        <f t="shared" si="5"/>
        <v>60311.45</v>
      </c>
      <c r="K19" s="62">
        <f t="shared" si="5"/>
        <v>54832.2</v>
      </c>
      <c r="L19" s="62">
        <f t="shared" si="5"/>
        <v>61224.31</v>
      </c>
      <c r="M19" s="62">
        <f t="shared" si="5"/>
        <v>74858.95</v>
      </c>
      <c r="N19" s="62">
        <f t="shared" si="5"/>
        <v>61660.73999999999</v>
      </c>
      <c r="O19" s="62">
        <f>SUM(O4:O18)</f>
        <v>58994.23999999999</v>
      </c>
      <c r="P19" s="65">
        <f t="shared" si="2"/>
        <v>503424.75</v>
      </c>
      <c r="Q19" s="62">
        <f>SUM(Q4:Q18)</f>
        <v>289152.11</v>
      </c>
      <c r="R19" s="62">
        <f>SUM(R4:R18)</f>
        <v>214272.63999999996</v>
      </c>
      <c r="S19" s="63"/>
    </row>
    <row r="20" spans="2:19" s="55" customFormat="1" ht="15.75">
      <c r="B20" s="61"/>
      <c r="C20" s="57"/>
      <c r="D20" s="57"/>
      <c r="E20" s="57"/>
      <c r="F20" s="57"/>
      <c r="G20" s="57"/>
      <c r="H20" s="57"/>
      <c r="I20" s="57"/>
      <c r="J20" s="58"/>
      <c r="K20" s="58"/>
      <c r="L20" s="58"/>
      <c r="M20" s="58"/>
      <c r="N20" s="58"/>
      <c r="O20" s="58"/>
      <c r="P20" s="58"/>
      <c r="Q20" s="58"/>
      <c r="R20" s="57"/>
      <c r="S20" s="59"/>
    </row>
    <row r="21" spans="2:21" s="55" customFormat="1" ht="15.75">
      <c r="B21" s="182" t="s">
        <v>173</v>
      </c>
      <c r="C21" s="183"/>
      <c r="D21" s="67"/>
      <c r="E21" s="67"/>
      <c r="F21" s="67"/>
      <c r="G21" s="67"/>
      <c r="H21" s="67"/>
      <c r="I21" s="67"/>
      <c r="J21" s="68"/>
      <c r="K21" s="68"/>
      <c r="L21" s="68"/>
      <c r="M21" s="68"/>
      <c r="N21" s="68"/>
      <c r="O21" s="68"/>
      <c r="P21" s="58"/>
      <c r="Q21" s="68"/>
      <c r="R21" s="57"/>
      <c r="S21" s="69"/>
      <c r="T21" s="70">
        <f>Q21/2895.2/12</f>
        <v>0</v>
      </c>
      <c r="U21" s="70">
        <f>24.93-23.25</f>
        <v>1.6799999999999997</v>
      </c>
    </row>
    <row r="22" spans="2:19" s="55" customFormat="1" ht="15.75">
      <c r="B22" s="56" t="s">
        <v>37</v>
      </c>
      <c r="C22" s="57"/>
      <c r="D22" s="57"/>
      <c r="E22" s="57"/>
      <c r="F22" s="57"/>
      <c r="G22" s="57"/>
      <c r="H22" s="57">
        <v>4669.71</v>
      </c>
      <c r="I22" s="57">
        <v>3028.28</v>
      </c>
      <c r="J22" s="58">
        <v>4502.01</v>
      </c>
      <c r="K22" s="58">
        <v>4076.95</v>
      </c>
      <c r="L22" s="58">
        <v>2782.54</v>
      </c>
      <c r="M22" s="58">
        <v>4485.37</v>
      </c>
      <c r="N22" s="58">
        <v>4612.29</v>
      </c>
      <c r="O22" s="58">
        <v>4573.25</v>
      </c>
      <c r="P22" s="58">
        <f t="shared" si="2"/>
        <v>32730.4</v>
      </c>
      <c r="Q22" s="58">
        <v>20920.86</v>
      </c>
      <c r="R22" s="57">
        <f t="shared" si="3"/>
        <v>11809.54</v>
      </c>
      <c r="S22" s="59">
        <f>Q22+Q24+Q28+Q29</f>
        <v>314631.18</v>
      </c>
    </row>
    <row r="23" spans="2:19" s="55" customFormat="1" ht="15.75">
      <c r="B23" s="56" t="s">
        <v>65</v>
      </c>
      <c r="C23" s="57"/>
      <c r="D23" s="57"/>
      <c r="E23" s="57"/>
      <c r="F23" s="57"/>
      <c r="G23" s="57"/>
      <c r="H23" s="57"/>
      <c r="I23" s="57"/>
      <c r="J23" s="58"/>
      <c r="K23" s="58"/>
      <c r="L23" s="58"/>
      <c r="M23" s="58"/>
      <c r="N23" s="58"/>
      <c r="O23" s="58"/>
      <c r="P23" s="58">
        <f t="shared" si="2"/>
        <v>0</v>
      </c>
      <c r="Q23" s="58"/>
      <c r="R23" s="57">
        <f t="shared" si="3"/>
        <v>0</v>
      </c>
      <c r="S23" s="59"/>
    </row>
    <row r="24" spans="2:19" s="55" customFormat="1" ht="15.75">
      <c r="B24" s="56" t="s">
        <v>38</v>
      </c>
      <c r="C24" s="57"/>
      <c r="D24" s="57"/>
      <c r="E24" s="57"/>
      <c r="F24" s="57"/>
      <c r="G24" s="57"/>
      <c r="H24" s="57">
        <v>5487.59</v>
      </c>
      <c r="I24" s="57">
        <v>3732.87</v>
      </c>
      <c r="J24" s="58">
        <v>5003.39</v>
      </c>
      <c r="K24" s="58">
        <v>5165.01</v>
      </c>
      <c r="L24" s="58">
        <v>4093.51</v>
      </c>
      <c r="M24" s="58">
        <v>5437.23</v>
      </c>
      <c r="N24" s="58">
        <v>5597.28</v>
      </c>
      <c r="O24" s="58">
        <v>5295.29</v>
      </c>
      <c r="P24" s="58">
        <f t="shared" si="2"/>
        <v>39812.170000000006</v>
      </c>
      <c r="Q24" s="58">
        <v>25060.96</v>
      </c>
      <c r="R24" s="57">
        <f t="shared" si="3"/>
        <v>14751.210000000006</v>
      </c>
      <c r="S24" s="59"/>
    </row>
    <row r="25" spans="2:19" s="55" customFormat="1" ht="15.75">
      <c r="B25" s="56" t="s">
        <v>66</v>
      </c>
      <c r="C25" s="57"/>
      <c r="D25" s="57"/>
      <c r="E25" s="57"/>
      <c r="F25" s="57"/>
      <c r="G25" s="57"/>
      <c r="H25" s="57"/>
      <c r="I25" s="57"/>
      <c r="J25" s="58"/>
      <c r="K25" s="58"/>
      <c r="L25" s="58"/>
      <c r="M25" s="58"/>
      <c r="N25" s="58"/>
      <c r="O25" s="58"/>
      <c r="P25" s="58">
        <f t="shared" si="2"/>
        <v>0</v>
      </c>
      <c r="Q25" s="58"/>
      <c r="R25" s="57">
        <f t="shared" si="3"/>
        <v>0</v>
      </c>
      <c r="S25" s="59"/>
    </row>
    <row r="26" spans="2:19" s="55" customFormat="1" ht="15.75">
      <c r="B26" s="56" t="s">
        <v>34</v>
      </c>
      <c r="C26" s="57"/>
      <c r="D26" s="57"/>
      <c r="E26" s="57"/>
      <c r="F26" s="57"/>
      <c r="G26" s="57"/>
      <c r="H26" s="57"/>
      <c r="I26" s="57"/>
      <c r="J26" s="58"/>
      <c r="K26" s="58"/>
      <c r="L26" s="58"/>
      <c r="M26" s="58"/>
      <c r="N26" s="58"/>
      <c r="O26" s="58"/>
      <c r="P26" s="58">
        <f t="shared" si="2"/>
        <v>0</v>
      </c>
      <c r="Q26" s="58"/>
      <c r="R26" s="57">
        <f t="shared" si="3"/>
        <v>0</v>
      </c>
      <c r="S26" s="59"/>
    </row>
    <row r="27" spans="2:19" s="55" customFormat="1" ht="15.75">
      <c r="B27" s="56" t="s">
        <v>67</v>
      </c>
      <c r="C27" s="57"/>
      <c r="D27" s="57"/>
      <c r="E27" s="57"/>
      <c r="F27" s="57"/>
      <c r="G27" s="57"/>
      <c r="H27" s="57"/>
      <c r="I27" s="57"/>
      <c r="J27" s="58"/>
      <c r="K27" s="58"/>
      <c r="L27" s="58"/>
      <c r="M27" s="58"/>
      <c r="N27" s="58"/>
      <c r="O27" s="58"/>
      <c r="P27" s="58">
        <f t="shared" si="2"/>
        <v>0</v>
      </c>
      <c r="Q27" s="58"/>
      <c r="R27" s="57">
        <f t="shared" si="3"/>
        <v>0</v>
      </c>
      <c r="S27" s="59"/>
    </row>
    <row r="28" spans="2:19" s="55" customFormat="1" ht="15.75">
      <c r="B28" s="56" t="s">
        <v>68</v>
      </c>
      <c r="C28" s="57"/>
      <c r="D28" s="57"/>
      <c r="E28" s="57"/>
      <c r="F28" s="57"/>
      <c r="G28" s="57"/>
      <c r="H28" s="57">
        <v>35337.34</v>
      </c>
      <c r="I28" s="57">
        <v>35337.34</v>
      </c>
      <c r="J28" s="57">
        <v>37527.71</v>
      </c>
      <c r="K28" s="57">
        <v>37527.71</v>
      </c>
      <c r="L28" s="57">
        <v>37527.71</v>
      </c>
      <c r="M28" s="57">
        <v>37527.71</v>
      </c>
      <c r="N28" s="57">
        <v>37527.71</v>
      </c>
      <c r="O28" s="57">
        <v>37527.71</v>
      </c>
      <c r="P28" s="58">
        <f t="shared" si="2"/>
        <v>295840.93999999994</v>
      </c>
      <c r="Q28" s="58">
        <v>219138.21</v>
      </c>
      <c r="R28" s="57">
        <f t="shared" si="3"/>
        <v>76702.72999999995</v>
      </c>
      <c r="S28" s="59"/>
    </row>
    <row r="29" spans="2:19" s="55" customFormat="1" ht="15.75">
      <c r="B29" s="56" t="s">
        <v>36</v>
      </c>
      <c r="C29" s="57"/>
      <c r="D29" s="57"/>
      <c r="E29" s="57"/>
      <c r="F29" s="57"/>
      <c r="G29" s="57"/>
      <c r="H29" s="57">
        <v>8786.52</v>
      </c>
      <c r="I29" s="57">
        <v>8301.44</v>
      </c>
      <c r="J29" s="58">
        <v>6517.37</v>
      </c>
      <c r="K29" s="58">
        <v>10646.71</v>
      </c>
      <c r="L29" s="58">
        <v>9273.61</v>
      </c>
      <c r="M29" s="58">
        <v>10164.34</v>
      </c>
      <c r="N29" s="58">
        <v>10260.71</v>
      </c>
      <c r="O29" s="58">
        <v>9059.72</v>
      </c>
      <c r="P29" s="58">
        <f t="shared" si="2"/>
        <v>73010.41999999998</v>
      </c>
      <c r="Q29" s="58">
        <v>49511.15</v>
      </c>
      <c r="R29" s="57">
        <f t="shared" si="3"/>
        <v>23499.269999999982</v>
      </c>
      <c r="S29" s="59"/>
    </row>
    <row r="30" spans="2:19" s="55" customFormat="1" ht="16.5" customHeight="1">
      <c r="B30" s="56" t="s">
        <v>69</v>
      </c>
      <c r="C30" s="57"/>
      <c r="D30" s="57"/>
      <c r="E30" s="57"/>
      <c r="F30" s="57"/>
      <c r="G30" s="57"/>
      <c r="H30" s="57"/>
      <c r="I30" s="57"/>
      <c r="J30" s="58"/>
      <c r="K30" s="58"/>
      <c r="L30" s="58"/>
      <c r="M30" s="58"/>
      <c r="N30" s="58"/>
      <c r="O30" s="58"/>
      <c r="P30" s="58">
        <f t="shared" si="2"/>
        <v>0</v>
      </c>
      <c r="Q30" s="58"/>
      <c r="R30" s="57">
        <f t="shared" si="3"/>
        <v>0</v>
      </c>
      <c r="S30" s="59"/>
    </row>
    <row r="31" spans="2:19" s="60" customFormat="1" ht="15.75">
      <c r="B31" s="61" t="s">
        <v>72</v>
      </c>
      <c r="C31" s="62">
        <f>C22+C24+C26+C28+C29+C30+C25+C27+C23</f>
        <v>0</v>
      </c>
      <c r="D31" s="62">
        <f aca="true" t="shared" si="6" ref="D31:O31">D22+D24+D26+D28+D29+D30+D25+D27+D23</f>
        <v>0</v>
      </c>
      <c r="E31" s="62">
        <f t="shared" si="6"/>
        <v>0</v>
      </c>
      <c r="F31" s="62">
        <f t="shared" si="6"/>
        <v>0</v>
      </c>
      <c r="G31" s="62">
        <f t="shared" si="6"/>
        <v>0</v>
      </c>
      <c r="H31" s="62">
        <f t="shared" si="6"/>
        <v>54281.16</v>
      </c>
      <c r="I31" s="62">
        <f t="shared" si="6"/>
        <v>50399.93</v>
      </c>
      <c r="J31" s="62">
        <f t="shared" si="6"/>
        <v>53550.48</v>
      </c>
      <c r="K31" s="62">
        <f t="shared" si="6"/>
        <v>57416.38</v>
      </c>
      <c r="L31" s="62">
        <f t="shared" si="6"/>
        <v>53677.37</v>
      </c>
      <c r="M31" s="62">
        <f t="shared" si="6"/>
        <v>57614.649999999994</v>
      </c>
      <c r="N31" s="62">
        <f t="shared" si="6"/>
        <v>57997.99</v>
      </c>
      <c r="O31" s="62">
        <f t="shared" si="6"/>
        <v>56455.97</v>
      </c>
      <c r="P31" s="65">
        <f t="shared" si="2"/>
        <v>441393.92999999993</v>
      </c>
      <c r="Q31" s="62">
        <f>SUM(Q22:Q30)</f>
        <v>314631.18</v>
      </c>
      <c r="R31" s="62">
        <f t="shared" si="3"/>
        <v>126762.74999999994</v>
      </c>
      <c r="S31" s="63"/>
    </row>
    <row r="32" spans="2:19" s="60" customFormat="1" ht="15.75">
      <c r="B32" s="61" t="s">
        <v>73</v>
      </c>
      <c r="C32" s="62">
        <f aca="true" t="shared" si="7" ref="C32:Q32">C31+C19</f>
        <v>0</v>
      </c>
      <c r="D32" s="62">
        <f t="shared" si="7"/>
        <v>0</v>
      </c>
      <c r="E32" s="62">
        <f t="shared" si="7"/>
        <v>0</v>
      </c>
      <c r="F32" s="62">
        <f t="shared" si="7"/>
        <v>0</v>
      </c>
      <c r="G32" s="62">
        <f t="shared" si="7"/>
        <v>0</v>
      </c>
      <c r="H32" s="62">
        <f t="shared" si="7"/>
        <v>117554.92</v>
      </c>
      <c r="I32" s="62">
        <f t="shared" si="7"/>
        <v>118669.03</v>
      </c>
      <c r="J32" s="62">
        <f t="shared" si="7"/>
        <v>113861.93</v>
      </c>
      <c r="K32" s="62">
        <f t="shared" si="7"/>
        <v>112248.57999999999</v>
      </c>
      <c r="L32" s="62">
        <f t="shared" si="7"/>
        <v>114901.68</v>
      </c>
      <c r="M32" s="62">
        <f t="shared" si="7"/>
        <v>132473.59999999998</v>
      </c>
      <c r="N32" s="62">
        <f t="shared" si="7"/>
        <v>119658.72999999998</v>
      </c>
      <c r="O32" s="62">
        <f t="shared" si="7"/>
        <v>115450.20999999999</v>
      </c>
      <c r="P32" s="65">
        <f t="shared" si="2"/>
        <v>944818.6799999998</v>
      </c>
      <c r="Q32" s="62">
        <f t="shared" si="7"/>
        <v>603783.29</v>
      </c>
      <c r="R32" s="62">
        <f t="shared" si="3"/>
        <v>341035.3899999998</v>
      </c>
      <c r="S32" s="63"/>
    </row>
    <row r="33" spans="2:19" s="60" customFormat="1" ht="1.5" customHeight="1">
      <c r="B33" s="64" t="s">
        <v>61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 t="e">
        <f>#REF!+#REF!</f>
        <v>#REF!</v>
      </c>
      <c r="R33" s="62"/>
      <c r="S33" s="63"/>
    </row>
    <row r="34" spans="2:19" s="60" customFormat="1" ht="15.75" hidden="1">
      <c r="B34" s="64" t="s">
        <v>62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 t="e">
        <f>#REF!</f>
        <v>#REF!</v>
      </c>
      <c r="R34" s="62"/>
      <c r="S34" s="63"/>
    </row>
    <row r="35" spans="2:19" s="60" customFormat="1" ht="15.75" hidden="1">
      <c r="B35" s="66" t="s">
        <v>63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 t="e">
        <f>#REF!+#REF!</f>
        <v>#REF!</v>
      </c>
      <c r="R35" s="71"/>
      <c r="S35" s="63"/>
    </row>
    <row r="36" spans="2:19" s="60" customFormat="1" ht="15.75">
      <c r="B36" s="72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63"/>
    </row>
    <row r="37" spans="1:19" s="76" customFormat="1" ht="17.25" customHeight="1">
      <c r="A37" s="74"/>
      <c r="B37" s="185" t="s">
        <v>148</v>
      </c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7"/>
      <c r="S37" s="75"/>
    </row>
    <row r="38" spans="1:19" s="76" customFormat="1" ht="17.25" customHeight="1">
      <c r="A38" s="77"/>
      <c r="B38" s="188" t="s">
        <v>56</v>
      </c>
      <c r="C38" s="188"/>
      <c r="D38" s="78"/>
      <c r="E38" s="78"/>
      <c r="F38" s="78"/>
      <c r="G38" s="78"/>
      <c r="H38" s="78"/>
      <c r="I38" s="165"/>
      <c r="J38" s="166"/>
      <c r="K38" s="166"/>
      <c r="L38" s="79"/>
      <c r="M38" s="79"/>
      <c r="N38" s="79"/>
      <c r="O38" s="79"/>
      <c r="P38" s="79"/>
      <c r="Q38" s="75"/>
      <c r="R38" s="80"/>
      <c r="S38" s="75"/>
    </row>
    <row r="39" spans="1:19" s="84" customFormat="1" ht="51.75">
      <c r="A39" s="81" t="s">
        <v>74</v>
      </c>
      <c r="B39" s="82" t="s">
        <v>75</v>
      </c>
      <c r="C39" s="45" t="s">
        <v>127</v>
      </c>
      <c r="D39" s="46" t="s">
        <v>41</v>
      </c>
      <c r="E39" s="46" t="s">
        <v>42</v>
      </c>
      <c r="F39" s="46" t="s">
        <v>43</v>
      </c>
      <c r="G39" s="46" t="s">
        <v>44</v>
      </c>
      <c r="H39" s="46" t="s">
        <v>45</v>
      </c>
      <c r="I39" s="46" t="s">
        <v>46</v>
      </c>
      <c r="J39" s="46" t="s">
        <v>47</v>
      </c>
      <c r="K39" s="46" t="s">
        <v>48</v>
      </c>
      <c r="L39" s="46" t="s">
        <v>49</v>
      </c>
      <c r="M39" s="46" t="s">
        <v>50</v>
      </c>
      <c r="N39" s="46" t="s">
        <v>51</v>
      </c>
      <c r="O39" s="46" t="s">
        <v>52</v>
      </c>
      <c r="P39" s="46" t="s">
        <v>53</v>
      </c>
      <c r="Q39" s="45" t="s">
        <v>54</v>
      </c>
      <c r="R39" s="45" t="s">
        <v>55</v>
      </c>
      <c r="S39" s="83"/>
    </row>
    <row r="40" spans="1:21" s="89" customFormat="1" ht="15">
      <c r="A40" s="85">
        <v>1</v>
      </c>
      <c r="B40" s="119" t="s">
        <v>95</v>
      </c>
      <c r="C40" s="87">
        <f>C41+C44+C45+C46+C47</f>
        <v>0</v>
      </c>
      <c r="D40" s="87">
        <f>D41+D44+D45+D46+D47+D48+D49+D50+D51</f>
        <v>0</v>
      </c>
      <c r="E40" s="87">
        <f>E41+E44+E45+E46+E47+E48+E49+E50+E51</f>
        <v>0</v>
      </c>
      <c r="F40" s="87">
        <f>F41+F44+F45+F46+F47+F48+F49+F50+F51</f>
        <v>0</v>
      </c>
      <c r="G40" s="87">
        <f>G41+G44+G45+G46+G47+G48+G49+G50+G51+G52</f>
        <v>0</v>
      </c>
      <c r="H40" s="87">
        <f>H41+H44+H45+H46+H47+H48+H49+H50+H51</f>
        <v>21907.149999999998</v>
      </c>
      <c r="I40" s="87">
        <f aca="true" t="shared" si="8" ref="I40:O40">I41+I44+I45+I46+I47+I48+I49+I50+I51+I52</f>
        <v>25056.89</v>
      </c>
      <c r="J40" s="87">
        <f t="shared" si="8"/>
        <v>27671.389999999996</v>
      </c>
      <c r="K40" s="87">
        <f t="shared" si="8"/>
        <v>23902.92</v>
      </c>
      <c r="L40" s="87">
        <f t="shared" si="8"/>
        <v>22832.969999999998</v>
      </c>
      <c r="M40" s="87">
        <f t="shared" si="8"/>
        <v>22532.53</v>
      </c>
      <c r="N40" s="87">
        <f t="shared" si="8"/>
        <v>24162.36</v>
      </c>
      <c r="O40" s="87">
        <f t="shared" si="8"/>
        <v>25437.31</v>
      </c>
      <c r="P40" s="93">
        <f aca="true" t="shared" si="9" ref="P40:P85">SUM(D40:O40)</f>
        <v>193503.51999999996</v>
      </c>
      <c r="Q40" s="87">
        <f>Q41+Q44+Q45+Q46+Q47</f>
        <v>153945.77000000002</v>
      </c>
      <c r="R40" s="87">
        <f>R41+R44+R45+R46+R47</f>
        <v>25585.370000000003</v>
      </c>
      <c r="S40" s="88"/>
      <c r="T40" s="89" t="e">
        <f>#REF!/3</f>
        <v>#REF!</v>
      </c>
      <c r="U40" s="88" t="e">
        <f>#REF!+#REF!</f>
        <v>#REF!</v>
      </c>
    </row>
    <row r="41" spans="1:21" ht="31.5" customHeight="1">
      <c r="A41" s="97"/>
      <c r="B41" s="118" t="s">
        <v>92</v>
      </c>
      <c r="C41" s="127">
        <f>C42+C43</f>
        <v>0</v>
      </c>
      <c r="D41" s="127">
        <f>D42+D43</f>
        <v>0</v>
      </c>
      <c r="E41" s="127">
        <f aca="true" t="shared" si="10" ref="E41:R41">E42+E43</f>
        <v>0</v>
      </c>
      <c r="F41" s="127">
        <f t="shared" si="10"/>
        <v>0</v>
      </c>
      <c r="G41" s="127">
        <f t="shared" si="10"/>
        <v>0</v>
      </c>
      <c r="H41" s="127">
        <f t="shared" si="10"/>
        <v>15846.97</v>
      </c>
      <c r="I41" s="127">
        <f t="shared" si="10"/>
        <v>15233.4</v>
      </c>
      <c r="J41" s="127">
        <f t="shared" si="10"/>
        <v>15233.4</v>
      </c>
      <c r="K41" s="127">
        <f t="shared" si="10"/>
        <v>15233.4</v>
      </c>
      <c r="L41" s="127">
        <f t="shared" si="10"/>
        <v>15233.4</v>
      </c>
      <c r="M41" s="127">
        <f t="shared" si="10"/>
        <v>15233.4</v>
      </c>
      <c r="N41" s="127">
        <f t="shared" si="10"/>
        <v>16418.21</v>
      </c>
      <c r="O41" s="127">
        <f t="shared" si="10"/>
        <v>18550.91</v>
      </c>
      <c r="P41" s="127">
        <f t="shared" si="10"/>
        <v>126983.09</v>
      </c>
      <c r="Q41" s="127">
        <f t="shared" si="10"/>
        <v>108432.18</v>
      </c>
      <c r="R41" s="127">
        <f t="shared" si="10"/>
        <v>18550.910000000003</v>
      </c>
      <c r="T41" s="89" t="e">
        <f>#REF!/3</f>
        <v>#REF!</v>
      </c>
      <c r="U41" s="101" t="e">
        <f>#REF!+#REF!</f>
        <v>#REF!</v>
      </c>
    </row>
    <row r="42" spans="1:20" s="96" customFormat="1" ht="15">
      <c r="A42" s="90"/>
      <c r="B42" s="117" t="s">
        <v>87</v>
      </c>
      <c r="C42" s="128"/>
      <c r="D42" s="128">
        <f>январь!E13</f>
        <v>0</v>
      </c>
      <c r="E42" s="128">
        <f>февраль!E13</f>
        <v>0</v>
      </c>
      <c r="F42" s="128">
        <f>март!E13</f>
        <v>0</v>
      </c>
      <c r="G42" s="128">
        <f>апрель!E13</f>
        <v>0</v>
      </c>
      <c r="H42" s="128">
        <f>май!E13</f>
        <v>13308.07</v>
      </c>
      <c r="I42" s="128">
        <f>июнь!E13</f>
        <v>12694.48</v>
      </c>
      <c r="J42" s="91">
        <f>июль!E13</f>
        <v>12694.48</v>
      </c>
      <c r="K42" s="92">
        <f>август!E13</f>
        <v>12694.48</v>
      </c>
      <c r="L42" s="92">
        <f>сентябрь!E13</f>
        <v>12694.48</v>
      </c>
      <c r="M42" s="92">
        <f>октябрь!E13</f>
        <v>12694.48</v>
      </c>
      <c r="N42" s="92">
        <f>ноябрь!E13</f>
        <v>13879.3</v>
      </c>
      <c r="O42" s="92">
        <f>декабрь!E13</f>
        <v>16012.02</v>
      </c>
      <c r="P42" s="93">
        <f t="shared" si="9"/>
        <v>106671.79</v>
      </c>
      <c r="Q42" s="94">
        <f>P42-O42</f>
        <v>90659.76999999999</v>
      </c>
      <c r="R42" s="121">
        <f aca="true" t="shared" si="11" ref="R42:R85">C42+P42-Q42</f>
        <v>16012.020000000004</v>
      </c>
      <c r="S42" s="95"/>
      <c r="T42" s="89"/>
    </row>
    <row r="43" spans="1:20" s="96" customFormat="1" ht="15">
      <c r="A43" s="90"/>
      <c r="B43" s="117" t="s">
        <v>88</v>
      </c>
      <c r="C43" s="128"/>
      <c r="D43" s="128">
        <f>январь!E15</f>
        <v>0</v>
      </c>
      <c r="E43" s="128">
        <f>февраль!E15</f>
        <v>0</v>
      </c>
      <c r="F43" s="128">
        <f>март!E15</f>
        <v>0</v>
      </c>
      <c r="G43" s="128">
        <f>апрель!E15</f>
        <v>0</v>
      </c>
      <c r="H43" s="128">
        <f>май!E15</f>
        <v>2538.9</v>
      </c>
      <c r="I43" s="128">
        <f>июнь!E15</f>
        <v>2538.92</v>
      </c>
      <c r="J43" s="91">
        <f>июль!E15</f>
        <v>2538.92</v>
      </c>
      <c r="K43" s="92">
        <f>август!E15</f>
        <v>2538.92</v>
      </c>
      <c r="L43" s="92">
        <f>сентябрь!E15</f>
        <v>2538.92</v>
      </c>
      <c r="M43" s="92">
        <f>октябрь!E15</f>
        <v>2538.92</v>
      </c>
      <c r="N43" s="92">
        <f>ноябрь!E15</f>
        <v>2538.91</v>
      </c>
      <c r="O43" s="92">
        <f>декабрь!E15</f>
        <v>2538.89</v>
      </c>
      <c r="P43" s="93">
        <f t="shared" si="9"/>
        <v>20311.3</v>
      </c>
      <c r="Q43" s="94">
        <f>P43-O43</f>
        <v>17772.41</v>
      </c>
      <c r="R43" s="121">
        <f t="shared" si="11"/>
        <v>2538.8899999999994</v>
      </c>
      <c r="S43" s="95"/>
      <c r="T43" s="89"/>
    </row>
    <row r="44" spans="1:20" ht="15">
      <c r="A44" s="97"/>
      <c r="B44" s="122" t="s">
        <v>89</v>
      </c>
      <c r="C44" s="127"/>
      <c r="D44" s="127">
        <f>январь!F13+январь!F15</f>
        <v>0</v>
      </c>
      <c r="E44" s="127">
        <f>январь!F13+январь!F15</f>
        <v>0</v>
      </c>
      <c r="F44" s="127">
        <f>январь!F13+январь!F15</f>
        <v>0</v>
      </c>
      <c r="G44" s="127">
        <f>апрель!F13+апрель!F15</f>
        <v>0</v>
      </c>
      <c r="H44" s="127">
        <f>май!F13+май!F15</f>
        <v>0</v>
      </c>
      <c r="I44" s="127">
        <f>июнь!F13+июнь!F15</f>
        <v>618</v>
      </c>
      <c r="J44" s="127">
        <f>июль!F13+июль!F15</f>
        <v>278</v>
      </c>
      <c r="K44" s="127">
        <f>август!F13+август!F15</f>
        <v>589.5</v>
      </c>
      <c r="L44" s="127">
        <f>сентябрь!F13+сентябрь!F15</f>
        <v>403</v>
      </c>
      <c r="M44" s="127">
        <f>октябрь!F13+октябрь!F15</f>
        <v>359</v>
      </c>
      <c r="N44" s="127">
        <f>ноябрь!F13+ноябрь!F15</f>
        <v>1056.5</v>
      </c>
      <c r="O44" s="127">
        <f>декабрь!F13+декабрь!F15</f>
        <v>283</v>
      </c>
      <c r="P44" s="99">
        <f t="shared" si="9"/>
        <v>3587</v>
      </c>
      <c r="Q44" s="127">
        <f>P44</f>
        <v>3587</v>
      </c>
      <c r="R44" s="127">
        <f>январь!T13+январь!T15</f>
        <v>0</v>
      </c>
      <c r="T44" s="89"/>
    </row>
    <row r="45" spans="1:20" ht="15.75">
      <c r="A45" s="97"/>
      <c r="B45" s="56" t="s">
        <v>106</v>
      </c>
      <c r="C45" s="127"/>
      <c r="D45" s="127">
        <f>январь!E40</f>
        <v>0</v>
      </c>
      <c r="E45" s="127">
        <f>февраль!G40</f>
        <v>0</v>
      </c>
      <c r="F45" s="127">
        <f>март!G40</f>
        <v>0</v>
      </c>
      <c r="G45" s="127">
        <f>апрель!G41</f>
        <v>0</v>
      </c>
      <c r="H45" s="99">
        <f>май!G40</f>
        <v>5318.95</v>
      </c>
      <c r="I45" s="99">
        <f>июнь!G41</f>
        <v>5318.95</v>
      </c>
      <c r="J45" s="100">
        <f>июль!G41</f>
        <v>5318.95</v>
      </c>
      <c r="K45" s="100">
        <f>август!G41</f>
        <v>5318.95</v>
      </c>
      <c r="L45" s="100">
        <f>сентябрь!G41</f>
        <v>5318.95</v>
      </c>
      <c r="M45" s="100">
        <f>октябрь!G40</f>
        <v>5318.95</v>
      </c>
      <c r="N45" s="92">
        <f>ноябрь!G40</f>
        <v>5318.95</v>
      </c>
      <c r="O45" s="92">
        <f>декабрь!G40</f>
        <v>5318.95</v>
      </c>
      <c r="P45" s="99">
        <f t="shared" si="9"/>
        <v>42551.6</v>
      </c>
      <c r="Q45" s="100">
        <f>Q10</f>
        <v>36128.14</v>
      </c>
      <c r="R45" s="121">
        <f t="shared" si="11"/>
        <v>6423.459999999999</v>
      </c>
      <c r="T45" s="89"/>
    </row>
    <row r="46" spans="1:20" ht="15">
      <c r="A46" s="97"/>
      <c r="B46" s="122" t="s">
        <v>90</v>
      </c>
      <c r="C46" s="127"/>
      <c r="D46" s="127">
        <f>январь!E16</f>
        <v>0</v>
      </c>
      <c r="E46" s="127">
        <f>февраль!G16</f>
        <v>0</v>
      </c>
      <c r="F46" s="127">
        <f>март!G16</f>
        <v>0</v>
      </c>
      <c r="G46" s="127">
        <f>апрель!G16</f>
        <v>0</v>
      </c>
      <c r="H46" s="99">
        <f>май!G16</f>
        <v>611</v>
      </c>
      <c r="I46" s="99">
        <f>июнь!G16</f>
        <v>611</v>
      </c>
      <c r="J46" s="100">
        <f>июль!G16</f>
        <v>567.6</v>
      </c>
      <c r="K46" s="100">
        <f>август!G16</f>
        <v>611</v>
      </c>
      <c r="L46" s="100">
        <f>сентябрь!G16</f>
        <v>611</v>
      </c>
      <c r="M46" s="100">
        <f>октябрь!G16</f>
        <v>611</v>
      </c>
      <c r="N46" s="92">
        <f>ноябрь!G16</f>
        <v>611</v>
      </c>
      <c r="O46" s="92">
        <f>декабрь!G16</f>
        <v>611</v>
      </c>
      <c r="P46" s="99">
        <f t="shared" si="9"/>
        <v>4844.6</v>
      </c>
      <c r="Q46" s="100">
        <f>P46-O46</f>
        <v>4233.6</v>
      </c>
      <c r="R46" s="121">
        <f t="shared" si="11"/>
        <v>611</v>
      </c>
      <c r="T46" s="89"/>
    </row>
    <row r="47" spans="1:20" ht="15">
      <c r="A47" s="97"/>
      <c r="B47" s="122" t="s">
        <v>91</v>
      </c>
      <c r="C47" s="127"/>
      <c r="D47" s="127">
        <f>январь!E21</f>
        <v>0</v>
      </c>
      <c r="E47" s="127">
        <f>февраль!G21</f>
        <v>0</v>
      </c>
      <c r="F47" s="127">
        <f>март!G21</f>
        <v>0</v>
      </c>
      <c r="G47" s="127">
        <f>апрель!G21</f>
        <v>0</v>
      </c>
      <c r="H47" s="99">
        <f>май!G18</f>
        <v>0</v>
      </c>
      <c r="I47" s="99">
        <f>июнь!G18</f>
        <v>0</v>
      </c>
      <c r="J47" s="100">
        <f>июль!G18</f>
        <v>0</v>
      </c>
      <c r="K47" s="100">
        <f>август!G21</f>
        <v>1224.16</v>
      </c>
      <c r="L47" s="100">
        <f>сентябрь!G21</f>
        <v>340.69</v>
      </c>
      <c r="M47" s="100">
        <f>октябрь!G21</f>
        <v>0</v>
      </c>
      <c r="N47" s="92">
        <f>ноябрь!G21</f>
        <v>0</v>
      </c>
      <c r="O47" s="92">
        <f>декабрь!G21</f>
        <v>0</v>
      </c>
      <c r="P47" s="99">
        <f t="shared" si="9"/>
        <v>1564.8500000000001</v>
      </c>
      <c r="Q47" s="100">
        <f>P47-O47</f>
        <v>1564.8500000000001</v>
      </c>
      <c r="R47" s="121">
        <f t="shared" si="11"/>
        <v>0</v>
      </c>
      <c r="T47" s="89"/>
    </row>
    <row r="48" spans="1:20" ht="15">
      <c r="A48" s="97"/>
      <c r="B48" s="170" t="s">
        <v>151</v>
      </c>
      <c r="C48" s="127"/>
      <c r="D48" s="127">
        <f>январь!E17</f>
        <v>0</v>
      </c>
      <c r="E48" s="127">
        <f>февраль!G17</f>
        <v>0</v>
      </c>
      <c r="F48" s="127">
        <f>март!G17</f>
        <v>0</v>
      </c>
      <c r="G48" s="127">
        <f>апрель!G17</f>
        <v>0</v>
      </c>
      <c r="H48" s="99">
        <f>май!G17</f>
        <v>130.23</v>
      </c>
      <c r="I48" s="99">
        <f>июнь!G17</f>
        <v>0</v>
      </c>
      <c r="J48" s="100">
        <f>июль!G17</f>
        <v>168.5</v>
      </c>
      <c r="K48" s="100">
        <f>август!G17</f>
        <v>168.5</v>
      </c>
      <c r="L48" s="100">
        <f>сентябрь!G17</f>
        <v>168.5</v>
      </c>
      <c r="M48" s="100">
        <f>октябрь!G17</f>
        <v>252.75</v>
      </c>
      <c r="N48" s="92">
        <f>ноябрь!G17</f>
        <v>252.75</v>
      </c>
      <c r="O48" s="92">
        <f>декабрь!G17</f>
        <v>168.5</v>
      </c>
      <c r="P48" s="99">
        <f t="shared" si="9"/>
        <v>1309.73</v>
      </c>
      <c r="Q48" s="100">
        <f>P48</f>
        <v>1309.73</v>
      </c>
      <c r="R48" s="121">
        <f t="shared" si="11"/>
        <v>0</v>
      </c>
      <c r="T48" s="89"/>
    </row>
    <row r="49" spans="1:20" ht="15">
      <c r="A49" s="97"/>
      <c r="B49" s="170" t="s">
        <v>152</v>
      </c>
      <c r="C49" s="127"/>
      <c r="D49" s="127">
        <f>январь!E18</f>
        <v>0</v>
      </c>
      <c r="E49" s="127">
        <f>февраль!G18</f>
        <v>0</v>
      </c>
      <c r="F49" s="127">
        <f>март!G18</f>
        <v>0</v>
      </c>
      <c r="G49" s="127">
        <f>апрель!G18</f>
        <v>0</v>
      </c>
      <c r="H49" s="99">
        <f>май!G18</f>
        <v>0</v>
      </c>
      <c r="I49" s="99">
        <f>июнь!G18</f>
        <v>0</v>
      </c>
      <c r="J49" s="100">
        <f>июль!G18</f>
        <v>0</v>
      </c>
      <c r="K49" s="100">
        <f>август!G18</f>
        <v>0</v>
      </c>
      <c r="L49" s="100">
        <f>сентябрь!G18</f>
        <v>0</v>
      </c>
      <c r="M49" s="100">
        <f>октябрь!G18</f>
        <v>0</v>
      </c>
      <c r="N49" s="92">
        <f>ноябрь!G18</f>
        <v>0</v>
      </c>
      <c r="O49" s="92">
        <f>декабрь!G18</f>
        <v>0</v>
      </c>
      <c r="P49" s="99">
        <f t="shared" si="9"/>
        <v>0</v>
      </c>
      <c r="Q49" s="100"/>
      <c r="R49" s="121">
        <f t="shared" si="11"/>
        <v>0</v>
      </c>
      <c r="T49" s="89"/>
    </row>
    <row r="50" spans="1:20" ht="15">
      <c r="A50" s="97"/>
      <c r="B50" s="170" t="s">
        <v>153</v>
      </c>
      <c r="C50" s="127"/>
      <c r="D50" s="127">
        <f>январь!E19</f>
        <v>0</v>
      </c>
      <c r="E50" s="127">
        <f>февраль!G19</f>
        <v>0</v>
      </c>
      <c r="F50" s="127">
        <f>март!G19</f>
        <v>0</v>
      </c>
      <c r="G50" s="127">
        <f>апрель!G19</f>
        <v>0</v>
      </c>
      <c r="H50" s="99">
        <f>май!G19</f>
        <v>0</v>
      </c>
      <c r="I50" s="99">
        <f>июнь!G19</f>
        <v>475.54</v>
      </c>
      <c r="J50" s="100">
        <f>июль!G19</f>
        <v>504.94</v>
      </c>
      <c r="K50" s="100">
        <f>август!G19</f>
        <v>757.41</v>
      </c>
      <c r="L50" s="100">
        <f>сентябрь!G19</f>
        <v>757.43</v>
      </c>
      <c r="M50" s="100">
        <f>октябрь!G19</f>
        <v>757.43</v>
      </c>
      <c r="N50" s="92">
        <f>ноябрь!G19</f>
        <v>504.95</v>
      </c>
      <c r="O50" s="92">
        <f>декабрь!G19</f>
        <v>504.95</v>
      </c>
      <c r="P50" s="99">
        <f t="shared" si="9"/>
        <v>4262.65</v>
      </c>
      <c r="Q50" s="100">
        <f>P50</f>
        <v>4262.65</v>
      </c>
      <c r="R50" s="121">
        <f t="shared" si="11"/>
        <v>0</v>
      </c>
      <c r="T50" s="89"/>
    </row>
    <row r="51" spans="1:20" ht="15">
      <c r="A51" s="97"/>
      <c r="B51" s="170" t="s">
        <v>154</v>
      </c>
      <c r="C51" s="127"/>
      <c r="D51" s="127">
        <f>январь!E20</f>
        <v>0</v>
      </c>
      <c r="E51" s="127">
        <f>февраль!G20</f>
        <v>0</v>
      </c>
      <c r="F51" s="127">
        <f>март!G20</f>
        <v>0</v>
      </c>
      <c r="G51" s="127">
        <f>апрель!G20</f>
        <v>0</v>
      </c>
      <c r="H51" s="99">
        <f>май!G20</f>
        <v>0</v>
      </c>
      <c r="I51" s="99">
        <f>июнь!G20</f>
        <v>0</v>
      </c>
      <c r="J51" s="100">
        <f>июль!G20</f>
        <v>0</v>
      </c>
      <c r="K51" s="100">
        <f>август!G20</f>
        <v>0</v>
      </c>
      <c r="L51" s="100">
        <f>сентябрь!G20</f>
        <v>0</v>
      </c>
      <c r="M51" s="100">
        <f>октябрь!G20</f>
        <v>0</v>
      </c>
      <c r="N51" s="92">
        <f>ноябрь!G20</f>
        <v>0</v>
      </c>
      <c r="O51" s="92">
        <f>декабрь!G20</f>
        <v>0</v>
      </c>
      <c r="P51" s="99">
        <f t="shared" si="9"/>
        <v>0</v>
      </c>
      <c r="Q51" s="100"/>
      <c r="R51" s="121">
        <f t="shared" si="11"/>
        <v>0</v>
      </c>
      <c r="T51" s="89"/>
    </row>
    <row r="52" spans="1:20" ht="15">
      <c r="A52" s="97"/>
      <c r="B52" s="170" t="s">
        <v>103</v>
      </c>
      <c r="C52" s="127"/>
      <c r="D52" s="127"/>
      <c r="E52" s="127"/>
      <c r="F52" s="127"/>
      <c r="G52" s="127">
        <f>апрель!G28</f>
        <v>0</v>
      </c>
      <c r="H52" s="99">
        <f>май!G21</f>
        <v>0</v>
      </c>
      <c r="I52" s="99">
        <f>июнь!G28</f>
        <v>2800</v>
      </c>
      <c r="J52" s="100">
        <f>июль!G28</f>
        <v>5600</v>
      </c>
      <c r="K52" s="100">
        <f>август!G28</f>
        <v>0</v>
      </c>
      <c r="L52" s="100">
        <f>сентябрь!G28</f>
        <v>0</v>
      </c>
      <c r="M52" s="100">
        <v>0</v>
      </c>
      <c r="N52" s="92">
        <v>0</v>
      </c>
      <c r="O52" s="92">
        <f>декабрь!G21</f>
        <v>0</v>
      </c>
      <c r="P52" s="99">
        <f t="shared" si="9"/>
        <v>8400</v>
      </c>
      <c r="Q52" s="100">
        <f>P52</f>
        <v>8400</v>
      </c>
      <c r="R52" s="121">
        <f t="shared" si="11"/>
        <v>0</v>
      </c>
      <c r="T52" s="89"/>
    </row>
    <row r="53" spans="1:20" s="89" customFormat="1" ht="15">
      <c r="A53" s="85">
        <v>2</v>
      </c>
      <c r="B53" s="119" t="s">
        <v>97</v>
      </c>
      <c r="C53" s="87">
        <f>C54+C56</f>
        <v>0</v>
      </c>
      <c r="D53" s="87">
        <f>D54+D56</f>
        <v>0</v>
      </c>
      <c r="E53" s="87">
        <f aca="true" t="shared" si="12" ref="E53:R53">E54+E56</f>
        <v>0</v>
      </c>
      <c r="F53" s="87">
        <f t="shared" si="12"/>
        <v>0</v>
      </c>
      <c r="G53" s="87">
        <f t="shared" si="12"/>
        <v>0</v>
      </c>
      <c r="H53" s="87">
        <f t="shared" si="12"/>
        <v>3577.16</v>
      </c>
      <c r="I53" s="87">
        <f t="shared" si="12"/>
        <v>6740.16</v>
      </c>
      <c r="J53" s="87">
        <f t="shared" si="12"/>
        <v>9953.16</v>
      </c>
      <c r="K53" s="87">
        <f t="shared" si="12"/>
        <v>5335.16</v>
      </c>
      <c r="L53" s="87">
        <f t="shared" si="12"/>
        <v>3629.16</v>
      </c>
      <c r="M53" s="87">
        <f t="shared" si="12"/>
        <v>4825.16</v>
      </c>
      <c r="N53" s="87">
        <f t="shared" si="12"/>
        <v>5430.66</v>
      </c>
      <c r="O53" s="87">
        <f t="shared" si="12"/>
        <v>3957.16</v>
      </c>
      <c r="P53" s="99">
        <f t="shared" si="9"/>
        <v>43447.78</v>
      </c>
      <c r="Q53" s="87">
        <f t="shared" si="12"/>
        <v>39870.619999999995</v>
      </c>
      <c r="R53" s="87">
        <f t="shared" si="12"/>
        <v>3577.16</v>
      </c>
      <c r="S53" s="88"/>
      <c r="T53" s="89" t="e">
        <f>#REF!/3</f>
        <v>#REF!</v>
      </c>
    </row>
    <row r="54" spans="1:20" ht="30">
      <c r="A54" s="97"/>
      <c r="B54" s="118" t="s">
        <v>92</v>
      </c>
      <c r="C54" s="99"/>
      <c r="D54" s="99">
        <f>январь!E23</f>
        <v>0</v>
      </c>
      <c r="E54" s="99">
        <f>февраль!E23</f>
        <v>0</v>
      </c>
      <c r="F54" s="99">
        <f>март!E23</f>
        <v>0</v>
      </c>
      <c r="G54" s="99">
        <f>апрель!E23</f>
        <v>0</v>
      </c>
      <c r="H54" s="99">
        <f>май!E23</f>
        <v>3577.16</v>
      </c>
      <c r="I54" s="99">
        <f>июнь!E23</f>
        <v>3577.16</v>
      </c>
      <c r="J54" s="99">
        <f>июль!E23</f>
        <v>3577.16</v>
      </c>
      <c r="K54" s="120">
        <f>август!E23</f>
        <v>3577.16</v>
      </c>
      <c r="L54" s="120">
        <f>сентябрь!G23</f>
        <v>3603.16</v>
      </c>
      <c r="M54" s="100">
        <f>октябрь!E23</f>
        <v>3577.16</v>
      </c>
      <c r="N54" s="92">
        <f>ноябрь!E23</f>
        <v>3577.16</v>
      </c>
      <c r="O54" s="92">
        <f>декабрь!E23</f>
        <v>3577.16</v>
      </c>
      <c r="P54" s="99">
        <f t="shared" si="9"/>
        <v>28643.28</v>
      </c>
      <c r="Q54" s="100">
        <f>P54-O54</f>
        <v>25066.12</v>
      </c>
      <c r="R54" s="121">
        <f t="shared" si="11"/>
        <v>3577.16</v>
      </c>
      <c r="T54" s="89"/>
    </row>
    <row r="55" spans="1:20" ht="15">
      <c r="A55" s="97"/>
      <c r="B55" s="118"/>
      <c r="C55" s="99"/>
      <c r="D55" s="99"/>
      <c r="E55" s="99"/>
      <c r="F55" s="99"/>
      <c r="G55" s="177"/>
      <c r="H55" s="99"/>
      <c r="I55" s="99"/>
      <c r="J55" s="100"/>
      <c r="K55" s="120"/>
      <c r="L55" s="120"/>
      <c r="M55" s="100"/>
      <c r="N55" s="92">
        <v>0</v>
      </c>
      <c r="O55" s="92">
        <v>0</v>
      </c>
      <c r="P55" s="99"/>
      <c r="Q55" s="100"/>
      <c r="R55" s="121"/>
      <c r="T55" s="89"/>
    </row>
    <row r="56" spans="1:18" ht="15">
      <c r="A56" s="97"/>
      <c r="B56" s="122" t="s">
        <v>89</v>
      </c>
      <c r="C56" s="123"/>
      <c r="D56" s="99">
        <f>январь!F23</f>
        <v>0</v>
      </c>
      <c r="E56" s="127">
        <f>февраль!F19</f>
        <v>0</v>
      </c>
      <c r="F56" s="127">
        <f>март!F23</f>
        <v>0</v>
      </c>
      <c r="G56" s="135">
        <f>апрель!F23</f>
        <v>0</v>
      </c>
      <c r="H56" s="99">
        <f>май!F23</f>
        <v>0</v>
      </c>
      <c r="I56" s="99">
        <f>июнь!F23</f>
        <v>3163</v>
      </c>
      <c r="J56" s="100">
        <f>июль!F23</f>
        <v>6376</v>
      </c>
      <c r="K56" s="100">
        <f>август!F23</f>
        <v>1758</v>
      </c>
      <c r="L56" s="120">
        <f>сентябрь!F23</f>
        <v>26</v>
      </c>
      <c r="M56" s="100">
        <f>октябрь!F23</f>
        <v>1248</v>
      </c>
      <c r="N56" s="92">
        <f>ноябрь!F23</f>
        <v>1853.5</v>
      </c>
      <c r="O56" s="92">
        <f>декабрь!F23</f>
        <v>380</v>
      </c>
      <c r="P56" s="99">
        <f t="shared" si="9"/>
        <v>14804.5</v>
      </c>
      <c r="Q56" s="100">
        <f>P56</f>
        <v>14804.5</v>
      </c>
      <c r="R56" s="121">
        <f t="shared" si="11"/>
        <v>0</v>
      </c>
    </row>
    <row r="57" spans="1:26" s="89" customFormat="1" ht="14.25">
      <c r="A57" s="85">
        <v>3</v>
      </c>
      <c r="B57" s="126" t="s">
        <v>96</v>
      </c>
      <c r="C57" s="130">
        <f>C58+C59</f>
        <v>0</v>
      </c>
      <c r="D57" s="130">
        <f>D58+D59</f>
        <v>0</v>
      </c>
      <c r="E57" s="130">
        <f aca="true" t="shared" si="13" ref="E57:Q57">E58+E59</f>
        <v>0</v>
      </c>
      <c r="F57" s="130">
        <f t="shared" si="13"/>
        <v>0</v>
      </c>
      <c r="G57" s="130">
        <f t="shared" si="13"/>
        <v>0</v>
      </c>
      <c r="H57" s="130">
        <f t="shared" si="13"/>
        <v>3057.82</v>
      </c>
      <c r="I57" s="130">
        <f t="shared" si="13"/>
        <v>3057.82</v>
      </c>
      <c r="J57" s="130">
        <f t="shared" si="13"/>
        <v>3057.82</v>
      </c>
      <c r="K57" s="130">
        <f t="shared" si="13"/>
        <v>2050.52</v>
      </c>
      <c r="L57" s="130">
        <f t="shared" si="13"/>
        <v>1268.82</v>
      </c>
      <c r="M57" s="130">
        <f t="shared" si="13"/>
        <v>1294.82</v>
      </c>
      <c r="N57" s="130">
        <f t="shared" si="13"/>
        <v>7268.82</v>
      </c>
      <c r="O57" s="130">
        <f t="shared" si="13"/>
        <v>1268.82</v>
      </c>
      <c r="P57" s="87">
        <f t="shared" si="9"/>
        <v>22325.260000000002</v>
      </c>
      <c r="Q57" s="130">
        <f t="shared" si="13"/>
        <v>21056.44</v>
      </c>
      <c r="R57" s="124">
        <f t="shared" si="11"/>
        <v>1268.8200000000033</v>
      </c>
      <c r="S57" s="88"/>
      <c r="X57" s="88" t="e">
        <f>#REF!+#REF!</f>
        <v>#REF!</v>
      </c>
      <c r="Z57" s="88">
        <v>1365644.8953411141</v>
      </c>
    </row>
    <row r="58" spans="1:18" ht="15" customHeight="1">
      <c r="A58" s="97"/>
      <c r="B58" s="118" t="s">
        <v>92</v>
      </c>
      <c r="C58" s="99"/>
      <c r="D58" s="99">
        <f>январь!E22</f>
        <v>0</v>
      </c>
      <c r="E58" s="99">
        <f>февраль!E22</f>
        <v>0</v>
      </c>
      <c r="F58" s="99">
        <f>март!E22</f>
        <v>0</v>
      </c>
      <c r="G58" s="99">
        <f>апрель!E22</f>
        <v>0</v>
      </c>
      <c r="H58" s="99">
        <f>май!E22</f>
        <v>3057.82</v>
      </c>
      <c r="I58" s="99">
        <f>июнь!E22</f>
        <v>3057.82</v>
      </c>
      <c r="J58" s="99">
        <f>июль!E22</f>
        <v>3057.82</v>
      </c>
      <c r="K58" s="99">
        <f>август!E22</f>
        <v>1268.82</v>
      </c>
      <c r="L58" s="99">
        <f>сентябрь!E22</f>
        <v>1268.82</v>
      </c>
      <c r="M58" s="100">
        <f>октябрь!E22</f>
        <v>1268.82</v>
      </c>
      <c r="N58" s="100">
        <f>ноябрь!E22</f>
        <v>1268.82</v>
      </c>
      <c r="O58" s="100">
        <f>декабрь!E22</f>
        <v>1268.82</v>
      </c>
      <c r="P58" s="99">
        <f t="shared" si="9"/>
        <v>15517.56</v>
      </c>
      <c r="Q58" s="100">
        <f>P58-O58</f>
        <v>14248.74</v>
      </c>
      <c r="R58" s="121">
        <f t="shared" si="11"/>
        <v>1268.8199999999997</v>
      </c>
    </row>
    <row r="59" spans="1:26" ht="15">
      <c r="A59" s="97"/>
      <c r="B59" s="122" t="s">
        <v>89</v>
      </c>
      <c r="C59" s="99"/>
      <c r="D59" s="99">
        <f>январь!F22</f>
        <v>0</v>
      </c>
      <c r="E59" s="99">
        <f>февраль!F22</f>
        <v>0</v>
      </c>
      <c r="F59" s="99">
        <f>март!F22</f>
        <v>0</v>
      </c>
      <c r="G59" s="99">
        <f>апрель!F22</f>
        <v>0</v>
      </c>
      <c r="H59" s="99">
        <f>май!F22</f>
        <v>0</v>
      </c>
      <c r="I59" s="99">
        <f>июнь!F22</f>
        <v>0</v>
      </c>
      <c r="J59" s="100">
        <f>июль!F22</f>
        <v>0</v>
      </c>
      <c r="K59" s="99">
        <f>август!F22</f>
        <v>781.7</v>
      </c>
      <c r="L59" s="99">
        <f>сентябрь!F22</f>
        <v>0</v>
      </c>
      <c r="M59" s="100">
        <f>октябрь!F22</f>
        <v>26</v>
      </c>
      <c r="N59" s="100">
        <f>ноябрь!F22</f>
        <v>6000</v>
      </c>
      <c r="O59" s="100">
        <f>декабрь!F22</f>
        <v>0</v>
      </c>
      <c r="P59" s="99">
        <f t="shared" si="9"/>
        <v>6807.7</v>
      </c>
      <c r="Q59" s="100">
        <f>P59</f>
        <v>6807.7</v>
      </c>
      <c r="R59" s="121">
        <f t="shared" si="11"/>
        <v>0</v>
      </c>
      <c r="Z59" s="101" t="e">
        <f>Z57-X57</f>
        <v>#REF!</v>
      </c>
    </row>
    <row r="60" spans="1:26" ht="15">
      <c r="A60" s="97"/>
      <c r="B60" s="122"/>
      <c r="C60" s="99"/>
      <c r="D60" s="99"/>
      <c r="E60" s="177"/>
      <c r="F60" s="99"/>
      <c r="G60" s="99"/>
      <c r="H60" s="99"/>
      <c r="I60" s="99"/>
      <c r="J60" s="100"/>
      <c r="K60" s="100"/>
      <c r="L60" s="100"/>
      <c r="M60" s="100"/>
      <c r="N60" s="100"/>
      <c r="O60" s="100"/>
      <c r="P60" s="99"/>
      <c r="Q60" s="100"/>
      <c r="R60" s="121"/>
      <c r="Z60" s="101"/>
    </row>
    <row r="61" spans="1:19" s="104" customFormat="1" ht="15">
      <c r="A61" s="105"/>
      <c r="B61" s="122" t="s">
        <v>115</v>
      </c>
      <c r="C61" s="99"/>
      <c r="D61" s="99">
        <f>январь!G24</f>
        <v>0</v>
      </c>
      <c r="E61" s="135">
        <f>февраль!G24</f>
        <v>0</v>
      </c>
      <c r="F61" s="99">
        <f>март!G24</f>
        <v>0</v>
      </c>
      <c r="G61" s="99">
        <f>апрель!G24</f>
        <v>0</v>
      </c>
      <c r="H61" s="99">
        <f>май!G24</f>
        <v>5350.45</v>
      </c>
      <c r="I61" s="99">
        <f>июнь!G24</f>
        <v>5350.45</v>
      </c>
      <c r="J61" s="100">
        <f>июль!G24</f>
        <v>5350.45</v>
      </c>
      <c r="K61" s="100">
        <f>август!G24</f>
        <v>5350.45</v>
      </c>
      <c r="L61" s="100">
        <f>сентябрь!G24</f>
        <v>5350.45</v>
      </c>
      <c r="M61" s="100">
        <f>октябрь!G24</f>
        <v>5350.45</v>
      </c>
      <c r="N61" s="100">
        <f>ноябрь!G24</f>
        <v>5350.45</v>
      </c>
      <c r="O61" s="100">
        <f>декабрь!E24</f>
        <v>5350.45</v>
      </c>
      <c r="P61" s="99">
        <f t="shared" si="9"/>
        <v>42803.6</v>
      </c>
      <c r="Q61" s="100">
        <f>P61-O61</f>
        <v>37453.15</v>
      </c>
      <c r="R61" s="121">
        <f t="shared" si="11"/>
        <v>5350.449999999997</v>
      </c>
      <c r="S61" s="101"/>
    </row>
    <row r="62" spans="1:19" s="161" customFormat="1" ht="26.25" customHeight="1">
      <c r="A62" s="97">
        <v>4</v>
      </c>
      <c r="B62" s="118" t="s">
        <v>126</v>
      </c>
      <c r="C62" s="123"/>
      <c r="D62" s="99">
        <f>январь!G25</f>
        <v>0</v>
      </c>
      <c r="E62" s="135">
        <f>февраль!G25</f>
        <v>0</v>
      </c>
      <c r="F62" s="99">
        <f>март!G25</f>
        <v>0</v>
      </c>
      <c r="G62" s="99">
        <f>апрель!G25</f>
        <v>0</v>
      </c>
      <c r="H62" s="99">
        <f>май!G25</f>
        <v>6952.5276</v>
      </c>
      <c r="I62" s="99">
        <f>июнь!G25</f>
        <v>6952.5276</v>
      </c>
      <c r="J62" s="100">
        <f>июль!G25</f>
        <v>6952.5276</v>
      </c>
      <c r="K62" s="100">
        <f>август!G25</f>
        <v>6952.5276</v>
      </c>
      <c r="L62" s="100">
        <f>сентябрь!G25</f>
        <v>6952.5276</v>
      </c>
      <c r="M62" s="100">
        <f>октябрь!G25</f>
        <v>6952.5276</v>
      </c>
      <c r="N62" s="100">
        <f>ноябрь!G25</f>
        <v>6952.5276</v>
      </c>
      <c r="O62" s="100">
        <f>декабрь!E25</f>
        <v>6952.5276</v>
      </c>
      <c r="P62" s="99">
        <f t="shared" si="9"/>
        <v>55620.2208</v>
      </c>
      <c r="Q62" s="100">
        <f>P62-O62</f>
        <v>48667.6932</v>
      </c>
      <c r="R62" s="121">
        <f t="shared" si="11"/>
        <v>6952.527600000001</v>
      </c>
      <c r="S62" s="160"/>
    </row>
    <row r="63" spans="1:19" s="161" customFormat="1" ht="15">
      <c r="A63" s="162">
        <v>5</v>
      </c>
      <c r="B63" s="122" t="s">
        <v>98</v>
      </c>
      <c r="C63" s="123"/>
      <c r="D63" s="99">
        <f>январь!G26</f>
        <v>0</v>
      </c>
      <c r="E63" s="135">
        <f>февраль!G26</f>
        <v>0</v>
      </c>
      <c r="F63" s="99">
        <f>март!G26</f>
        <v>0</v>
      </c>
      <c r="G63" s="99">
        <f>апрель!G26</f>
        <v>0</v>
      </c>
      <c r="H63" s="99">
        <f>май!G26</f>
        <v>764.35</v>
      </c>
      <c r="I63" s="99">
        <f>июнь!G26</f>
        <v>764.35</v>
      </c>
      <c r="J63" s="100">
        <f>июль!G26</f>
        <v>764.35</v>
      </c>
      <c r="K63" s="100">
        <f>август!G26</f>
        <v>764.35</v>
      </c>
      <c r="L63" s="100">
        <f>сентябрь!G26</f>
        <v>764.35</v>
      </c>
      <c r="M63" s="100">
        <f>октябрь!G26</f>
        <v>764.35</v>
      </c>
      <c r="N63" s="100">
        <f>ноябрь!G26</f>
        <v>764.35</v>
      </c>
      <c r="O63" s="100">
        <f>декабрь!E26</f>
        <v>764.35</v>
      </c>
      <c r="P63" s="99">
        <f t="shared" si="9"/>
        <v>6114.800000000001</v>
      </c>
      <c r="Q63" s="100">
        <f>P63-O63</f>
        <v>5350.450000000001</v>
      </c>
      <c r="R63" s="121">
        <f t="shared" si="11"/>
        <v>764.3500000000004</v>
      </c>
      <c r="S63" s="160"/>
    </row>
    <row r="64" spans="1:19" s="161" customFormat="1" ht="15">
      <c r="A64" s="162">
        <v>6</v>
      </c>
      <c r="B64" s="122" t="s">
        <v>99</v>
      </c>
      <c r="C64" s="123"/>
      <c r="D64" s="99">
        <f>январь!G27</f>
        <v>0</v>
      </c>
      <c r="E64" s="135">
        <f>февраль!G27</f>
        <v>0</v>
      </c>
      <c r="F64" s="99">
        <f>март!G27</f>
        <v>0</v>
      </c>
      <c r="G64" s="99">
        <f>апрель!G27</f>
        <v>0</v>
      </c>
      <c r="H64" s="99">
        <f>май!G27</f>
        <v>642.05</v>
      </c>
      <c r="I64" s="99">
        <f>июнь!G27</f>
        <v>642.05</v>
      </c>
      <c r="J64" s="100">
        <f>июль!G27</f>
        <v>642.05</v>
      </c>
      <c r="K64" s="100">
        <f>август!G27</f>
        <v>642.05</v>
      </c>
      <c r="L64" s="100">
        <f>сентябрь!G27</f>
        <v>642.05</v>
      </c>
      <c r="M64" s="100">
        <f>октябрь!G27</f>
        <v>642.05</v>
      </c>
      <c r="N64" s="100">
        <f>ноябрь!G27</f>
        <v>642.05</v>
      </c>
      <c r="O64" s="100">
        <f>декабрь!E27</f>
        <v>642.05</v>
      </c>
      <c r="P64" s="99">
        <f t="shared" si="9"/>
        <v>5136.400000000001</v>
      </c>
      <c r="Q64" s="100">
        <f>P64-O64</f>
        <v>4494.35</v>
      </c>
      <c r="R64" s="121">
        <f t="shared" si="11"/>
        <v>642.0500000000002</v>
      </c>
      <c r="S64" s="160"/>
    </row>
    <row r="65" spans="1:19" s="133" customFormat="1" ht="15" hidden="1">
      <c r="A65" s="106"/>
      <c r="B65" s="131" t="s">
        <v>40</v>
      </c>
      <c r="C65" s="93"/>
      <c r="D65" s="99">
        <f>январь!G28</f>
        <v>0</v>
      </c>
      <c r="E65" s="135">
        <f>февраль!G24</f>
        <v>0</v>
      </c>
      <c r="F65" s="128">
        <f>март!E59</f>
        <v>0</v>
      </c>
      <c r="G65" s="128">
        <f>апрель!E60</f>
        <v>0</v>
      </c>
      <c r="H65" s="93">
        <f>май!E59</f>
        <v>0</v>
      </c>
      <c r="I65" s="93"/>
      <c r="J65" s="103"/>
      <c r="K65" s="103"/>
      <c r="L65" s="103"/>
      <c r="M65" s="103"/>
      <c r="N65" s="103"/>
      <c r="O65" s="103"/>
      <c r="P65" s="93">
        <f t="shared" si="9"/>
        <v>0</v>
      </c>
      <c r="Q65" s="93"/>
      <c r="R65" s="129">
        <f t="shared" si="11"/>
        <v>0</v>
      </c>
      <c r="S65" s="132"/>
    </row>
    <row r="66" spans="1:19" s="139" customFormat="1" ht="64.5" customHeight="1">
      <c r="A66" s="136"/>
      <c r="B66" s="156" t="s">
        <v>119</v>
      </c>
      <c r="C66" s="155"/>
      <c r="D66" s="169">
        <f>D67+D71</f>
        <v>0</v>
      </c>
      <c r="E66" s="169">
        <f>E67+E71</f>
        <v>0</v>
      </c>
      <c r="F66" s="169">
        <f>F67+F71</f>
        <v>0</v>
      </c>
      <c r="G66" s="169">
        <f>G67+G71</f>
        <v>0</v>
      </c>
      <c r="H66" s="169">
        <f>H67+H71</f>
        <v>0</v>
      </c>
      <c r="I66" s="87">
        <f aca="true" t="shared" si="14" ref="I66:Q66">I67+I71</f>
        <v>25000</v>
      </c>
      <c r="J66" s="87">
        <f t="shared" si="14"/>
        <v>0</v>
      </c>
      <c r="K66" s="87">
        <f t="shared" si="14"/>
        <v>0</v>
      </c>
      <c r="L66" s="87">
        <f>L67+L71</f>
        <v>12262.95</v>
      </c>
      <c r="M66" s="87">
        <f t="shared" si="14"/>
        <v>4684.95</v>
      </c>
      <c r="N66" s="87">
        <f>N67+N71</f>
        <v>14769.91</v>
      </c>
      <c r="O66" s="87">
        <f t="shared" si="14"/>
        <v>0</v>
      </c>
      <c r="P66" s="87">
        <f t="shared" si="9"/>
        <v>56717.81</v>
      </c>
      <c r="Q66" s="87">
        <f t="shared" si="14"/>
        <v>48839.81</v>
      </c>
      <c r="R66" s="124">
        <f t="shared" si="11"/>
        <v>7878</v>
      </c>
      <c r="S66" s="138"/>
    </row>
    <row r="67" spans="1:19" s="139" customFormat="1" ht="19.5" customHeight="1">
      <c r="A67" s="136"/>
      <c r="B67" s="118" t="s">
        <v>120</v>
      </c>
      <c r="C67" s="137"/>
      <c r="D67" s="130">
        <f>январь!G31</f>
        <v>0</v>
      </c>
      <c r="E67" s="130">
        <f>февраль!G31</f>
        <v>0</v>
      </c>
      <c r="F67" s="130">
        <f>март!H31</f>
        <v>0</v>
      </c>
      <c r="G67" s="99"/>
      <c r="H67" s="99">
        <f>май!H33</f>
        <v>0</v>
      </c>
      <c r="I67" s="99">
        <f>июнь!G32</f>
        <v>25000</v>
      </c>
      <c r="J67" s="100">
        <f>июль!G32</f>
        <v>0</v>
      </c>
      <c r="K67" s="100">
        <f>август!G33</f>
        <v>0</v>
      </c>
      <c r="L67" s="100">
        <f>сентябрь!G32</f>
        <v>7878</v>
      </c>
      <c r="M67" s="100">
        <f>октябрь!G32</f>
        <v>300</v>
      </c>
      <c r="N67" s="100">
        <f>N68+N69+N70</f>
        <v>6000</v>
      </c>
      <c r="O67" s="100">
        <f>O68+O69+O70</f>
        <v>0</v>
      </c>
      <c r="P67" s="100">
        <f>P68+P69+P70</f>
        <v>31300</v>
      </c>
      <c r="Q67" s="100">
        <f>Q68+Q69+Q70</f>
        <v>31300</v>
      </c>
      <c r="R67" s="121">
        <f t="shared" si="11"/>
        <v>0</v>
      </c>
      <c r="S67" s="138"/>
    </row>
    <row r="68" spans="1:19" s="139" customFormat="1" ht="19.5" customHeight="1">
      <c r="A68" s="136"/>
      <c r="B68" s="167" t="s">
        <v>168</v>
      </c>
      <c r="C68" s="137"/>
      <c r="D68" s="128">
        <f>январь!G32</f>
        <v>0</v>
      </c>
      <c r="E68" s="128">
        <f>февраль!G32</f>
        <v>0</v>
      </c>
      <c r="F68" s="99">
        <f>март!G32</f>
        <v>0</v>
      </c>
      <c r="G68" s="99"/>
      <c r="H68" s="99">
        <f>май!H33</f>
        <v>0</v>
      </c>
      <c r="I68" s="99">
        <f>июнь!G33</f>
        <v>25000</v>
      </c>
      <c r="J68" s="100">
        <f>июль!G33</f>
        <v>0</v>
      </c>
      <c r="K68" s="100">
        <f>август!G32</f>
        <v>0</v>
      </c>
      <c r="L68" s="100">
        <f>сентябрь!G33</f>
        <v>0</v>
      </c>
      <c r="M68" s="100">
        <f>октябрь!G33</f>
        <v>0</v>
      </c>
      <c r="N68" s="100">
        <v>0</v>
      </c>
      <c r="O68" s="100">
        <v>0</v>
      </c>
      <c r="P68" s="99">
        <f t="shared" si="9"/>
        <v>25000</v>
      </c>
      <c r="Q68" s="93">
        <f>P68</f>
        <v>25000</v>
      </c>
      <c r="R68" s="121">
        <f t="shared" si="11"/>
        <v>0</v>
      </c>
      <c r="S68" s="138"/>
    </row>
    <row r="69" spans="1:19" s="139" customFormat="1" ht="19.5" customHeight="1">
      <c r="A69" s="136"/>
      <c r="B69" s="167" t="s">
        <v>177</v>
      </c>
      <c r="C69" s="137"/>
      <c r="D69" s="128">
        <f>январь!G33</f>
        <v>0</v>
      </c>
      <c r="E69" s="128">
        <f>февраль!G33</f>
        <v>0</v>
      </c>
      <c r="F69" s="99">
        <f>март!G33</f>
        <v>0</v>
      </c>
      <c r="G69" s="99">
        <f>апрель!G33</f>
        <v>0</v>
      </c>
      <c r="H69" s="99">
        <f>май!H34</f>
        <v>0</v>
      </c>
      <c r="I69" s="99">
        <f>июнь!G34</f>
        <v>0</v>
      </c>
      <c r="J69" s="100">
        <f>июль!G34</f>
        <v>0</v>
      </c>
      <c r="K69" s="100">
        <f>август!G33</f>
        <v>0</v>
      </c>
      <c r="L69" s="100">
        <f>сентябрь!G34</f>
        <v>0</v>
      </c>
      <c r="M69" s="100">
        <f>октябрь!G32</f>
        <v>300</v>
      </c>
      <c r="N69" s="100">
        <v>0</v>
      </c>
      <c r="O69" s="87">
        <v>0</v>
      </c>
      <c r="P69" s="99">
        <f t="shared" si="9"/>
        <v>300</v>
      </c>
      <c r="Q69" s="93">
        <f>P69</f>
        <v>300</v>
      </c>
      <c r="R69" s="121">
        <f t="shared" si="11"/>
        <v>0</v>
      </c>
      <c r="S69" s="138"/>
    </row>
    <row r="70" spans="1:19" s="139" customFormat="1" ht="19.5" customHeight="1">
      <c r="A70" s="136"/>
      <c r="B70" s="167" t="s">
        <v>182</v>
      </c>
      <c r="C70" s="137"/>
      <c r="D70" s="128"/>
      <c r="E70" s="128"/>
      <c r="F70" s="99"/>
      <c r="G70" s="99">
        <f>апрель!G34</f>
        <v>0</v>
      </c>
      <c r="H70" s="99">
        <f>май!H35</f>
        <v>0</v>
      </c>
      <c r="I70" s="99">
        <f>июнь!G35</f>
        <v>0</v>
      </c>
      <c r="J70" s="100">
        <f>июль!G35</f>
        <v>0</v>
      </c>
      <c r="K70" s="100">
        <f>август!G34</f>
        <v>0</v>
      </c>
      <c r="L70" s="100">
        <f>сентябрь!G34</f>
        <v>0</v>
      </c>
      <c r="M70" s="100">
        <v>0</v>
      </c>
      <c r="N70" s="100">
        <f>ноябрь!G32</f>
        <v>6000</v>
      </c>
      <c r="O70" s="87">
        <v>0</v>
      </c>
      <c r="P70" s="99">
        <f t="shared" si="9"/>
        <v>6000</v>
      </c>
      <c r="Q70" s="93">
        <f>P70</f>
        <v>6000</v>
      </c>
      <c r="R70" s="121">
        <f t="shared" si="11"/>
        <v>0</v>
      </c>
      <c r="S70" s="138"/>
    </row>
    <row r="71" spans="1:19" s="139" customFormat="1" ht="30">
      <c r="A71" s="136"/>
      <c r="B71" s="118" t="s">
        <v>123</v>
      </c>
      <c r="C71" s="137"/>
      <c r="D71" s="130">
        <f>январь!G34</f>
        <v>0</v>
      </c>
      <c r="E71" s="130">
        <f>февраль!G34</f>
        <v>0</v>
      </c>
      <c r="F71" s="99">
        <f>март!G34</f>
        <v>0</v>
      </c>
      <c r="G71" s="99">
        <f>апрель!G35</f>
        <v>0</v>
      </c>
      <c r="H71" s="99">
        <f>май!H36</f>
        <v>0</v>
      </c>
      <c r="I71" s="99">
        <f>июнь!G30</f>
        <v>0</v>
      </c>
      <c r="J71" s="99">
        <f>J72</f>
        <v>0</v>
      </c>
      <c r="K71" s="99">
        <f aca="true" t="shared" si="15" ref="K71:Q71">K72+K73</f>
        <v>0</v>
      </c>
      <c r="L71" s="99">
        <f t="shared" si="15"/>
        <v>4384.95</v>
      </c>
      <c r="M71" s="99">
        <f t="shared" si="15"/>
        <v>4384.95</v>
      </c>
      <c r="N71" s="99">
        <f t="shared" si="15"/>
        <v>8769.91</v>
      </c>
      <c r="O71" s="99">
        <f t="shared" si="15"/>
        <v>0</v>
      </c>
      <c r="P71" s="99">
        <f t="shared" si="15"/>
        <v>17539.809999999998</v>
      </c>
      <c r="Q71" s="99">
        <f t="shared" si="15"/>
        <v>17539.809999999998</v>
      </c>
      <c r="R71" s="121">
        <f t="shared" si="11"/>
        <v>0</v>
      </c>
      <c r="S71" s="138"/>
    </row>
    <row r="72" spans="1:19" s="139" customFormat="1" ht="15">
      <c r="A72" s="136"/>
      <c r="B72" s="164" t="s">
        <v>174</v>
      </c>
      <c r="C72" s="137"/>
      <c r="D72" s="128">
        <f>январь!G35</f>
        <v>0</v>
      </c>
      <c r="E72" s="128">
        <f>февраль!G35</f>
        <v>0</v>
      </c>
      <c r="F72" s="99">
        <f>март!G35</f>
        <v>0</v>
      </c>
      <c r="G72" s="99">
        <f>апрель!G36</f>
        <v>0</v>
      </c>
      <c r="H72" s="99">
        <f>май!H37</f>
        <v>0</v>
      </c>
      <c r="I72" s="99">
        <f>июнь!G36</f>
        <v>0</v>
      </c>
      <c r="J72" s="100">
        <f>июль!G37</f>
        <v>0</v>
      </c>
      <c r="K72" s="93"/>
      <c r="L72" s="100">
        <f>сентябрь!G36</f>
        <v>4384.95</v>
      </c>
      <c r="M72" s="100">
        <f>октябрь!G35</f>
        <v>4384.95</v>
      </c>
      <c r="N72" s="100">
        <f>ноябрь!G35</f>
        <v>8769.91</v>
      </c>
      <c r="O72" s="100">
        <f>декабрь!G35</f>
        <v>0</v>
      </c>
      <c r="P72" s="99">
        <f t="shared" si="9"/>
        <v>17539.809999999998</v>
      </c>
      <c r="Q72" s="93">
        <f>P72</f>
        <v>17539.809999999998</v>
      </c>
      <c r="R72" s="121">
        <f t="shared" si="11"/>
        <v>0</v>
      </c>
      <c r="S72" s="138"/>
    </row>
    <row r="73" spans="1:19" s="139" customFormat="1" ht="15">
      <c r="A73" s="136"/>
      <c r="B73" s="168"/>
      <c r="C73" s="137"/>
      <c r="D73" s="128">
        <f>январь!G36</f>
        <v>0</v>
      </c>
      <c r="E73" s="128">
        <f>февраль!G36</f>
        <v>0</v>
      </c>
      <c r="F73" s="99">
        <f>март!G36</f>
        <v>0</v>
      </c>
      <c r="G73" s="99">
        <f>апрель!G37</f>
        <v>0</v>
      </c>
      <c r="H73" s="99">
        <f>май!H38</f>
        <v>0</v>
      </c>
      <c r="I73" s="99">
        <f>июнь!G37</f>
        <v>0</v>
      </c>
      <c r="J73" s="100">
        <f>июль!G38</f>
        <v>0</v>
      </c>
      <c r="K73" s="93">
        <f>август!G39</f>
        <v>0</v>
      </c>
      <c r="L73" s="100">
        <f>сентябрь!G37</f>
        <v>0</v>
      </c>
      <c r="M73" s="100">
        <f>октябрь!G38</f>
        <v>0</v>
      </c>
      <c r="N73" s="100">
        <f>ноябрь!G36</f>
        <v>0</v>
      </c>
      <c r="O73" s="100">
        <f>ноябрь!G36</f>
        <v>0</v>
      </c>
      <c r="P73" s="99">
        <f t="shared" si="9"/>
        <v>0</v>
      </c>
      <c r="Q73" s="93"/>
      <c r="R73" s="121">
        <f t="shared" si="11"/>
        <v>0</v>
      </c>
      <c r="S73" s="138"/>
    </row>
    <row r="74" spans="1:19" s="139" customFormat="1" ht="17.25" customHeight="1">
      <c r="A74" s="136"/>
      <c r="B74" s="134" t="s">
        <v>33</v>
      </c>
      <c r="C74" s="137"/>
      <c r="D74" s="130">
        <f>январь!E41</f>
        <v>0</v>
      </c>
      <c r="E74" s="130">
        <f>февраль!E41</f>
        <v>0</v>
      </c>
      <c r="F74" s="130">
        <f>март!E41</f>
        <v>0</v>
      </c>
      <c r="G74" s="87">
        <f>апрель!E42</f>
        <v>0</v>
      </c>
      <c r="H74" s="87">
        <f>май!E41</f>
        <v>0</v>
      </c>
      <c r="I74" s="87">
        <f>июнь!G42</f>
        <v>1583.89</v>
      </c>
      <c r="J74" s="87">
        <f>июль!G42</f>
        <v>2411.97</v>
      </c>
      <c r="K74" s="87">
        <f>август!G42</f>
        <v>1976.34</v>
      </c>
      <c r="L74" s="87">
        <f>сентябрь!G42</f>
        <v>1887.7</v>
      </c>
      <c r="M74" s="178">
        <f>октябрь!G41</f>
        <v>2954.17</v>
      </c>
      <c r="N74" s="87">
        <f>ноябрь!G41</f>
        <v>2955.63</v>
      </c>
      <c r="O74" s="87">
        <f>декабрь!G41</f>
        <v>2604.55</v>
      </c>
      <c r="P74" s="87">
        <f>SUM(D74:O74)</f>
        <v>16374.25</v>
      </c>
      <c r="Q74" s="87">
        <f>P74-O74</f>
        <v>13769.7</v>
      </c>
      <c r="R74" s="124">
        <f>C74+P74-Q74</f>
        <v>2604.5499999999993</v>
      </c>
      <c r="S74" s="138"/>
    </row>
    <row r="75" spans="1:21" s="89" customFormat="1" ht="14.25">
      <c r="A75" s="107"/>
      <c r="B75" s="86" t="s">
        <v>100</v>
      </c>
      <c r="C75" s="87">
        <f>C64+C63+C62+C57+C53+C40+C74</f>
        <v>0</v>
      </c>
      <c r="D75" s="87">
        <f aca="true" t="shared" si="16" ref="D75:R75">D64+D63+D62+D61+D57+D53+D40+D66+D74</f>
        <v>0</v>
      </c>
      <c r="E75" s="87">
        <f t="shared" si="16"/>
        <v>0</v>
      </c>
      <c r="F75" s="87">
        <f t="shared" si="16"/>
        <v>0</v>
      </c>
      <c r="G75" s="87">
        <f t="shared" si="16"/>
        <v>0</v>
      </c>
      <c r="H75" s="87">
        <f t="shared" si="16"/>
        <v>42251.5076</v>
      </c>
      <c r="I75" s="87">
        <f t="shared" si="16"/>
        <v>75148.1376</v>
      </c>
      <c r="J75" s="87">
        <f t="shared" si="16"/>
        <v>56803.717599999996</v>
      </c>
      <c r="K75" s="87">
        <f t="shared" si="16"/>
        <v>46974.317599999995</v>
      </c>
      <c r="L75" s="87">
        <f>L40+L53+L57+L61+L62+L63+L64+L66+L74</f>
        <v>55590.9776</v>
      </c>
      <c r="M75" s="87">
        <f>M40+M53+M57+M61+M62+M63+M64+M66+M74</f>
        <v>50001.0076</v>
      </c>
      <c r="N75" s="87">
        <f>N40+N53+N57+N61+N62+N63+N64+N66+N74</f>
        <v>68296.7576</v>
      </c>
      <c r="O75" s="87">
        <f>O40+O53+O57+O61+O62+O63+O64+O66+O74</f>
        <v>46977.2176</v>
      </c>
      <c r="P75" s="87">
        <f>SUM(D75:O75)</f>
        <v>442043.64080000005</v>
      </c>
      <c r="Q75" s="87">
        <f t="shared" si="16"/>
        <v>373447.9832</v>
      </c>
      <c r="R75" s="87">
        <f t="shared" si="16"/>
        <v>54623.2776</v>
      </c>
      <c r="S75" s="88"/>
      <c r="U75" s="88" t="e">
        <f>#REF!-#REF!</f>
        <v>#REF!</v>
      </c>
    </row>
    <row r="76" spans="2:20" s="108" customFormat="1" ht="15">
      <c r="B76" s="108" t="s">
        <v>76</v>
      </c>
      <c r="C76" s="99"/>
      <c r="D76" s="99">
        <f aca="true" t="shared" si="17" ref="D76:Q76">D19-D75</f>
        <v>0</v>
      </c>
      <c r="E76" s="99">
        <f t="shared" si="17"/>
        <v>0</v>
      </c>
      <c r="F76" s="99">
        <f t="shared" si="17"/>
        <v>0</v>
      </c>
      <c r="G76" s="99">
        <f t="shared" si="17"/>
        <v>0</v>
      </c>
      <c r="H76" s="99">
        <f t="shared" si="17"/>
        <v>21022.252399999998</v>
      </c>
      <c r="I76" s="99">
        <f t="shared" si="17"/>
        <v>-6879.037600000011</v>
      </c>
      <c r="J76" s="99">
        <f t="shared" si="17"/>
        <v>3507.732400000001</v>
      </c>
      <c r="K76" s="99">
        <f t="shared" si="17"/>
        <v>7857.882400000002</v>
      </c>
      <c r="L76" s="99">
        <f t="shared" si="17"/>
        <v>5633.332399999999</v>
      </c>
      <c r="M76" s="99">
        <f t="shared" si="17"/>
        <v>24857.9424</v>
      </c>
      <c r="N76" s="99">
        <f t="shared" si="17"/>
        <v>-6636.0176000000065</v>
      </c>
      <c r="O76" s="99">
        <f t="shared" si="17"/>
        <v>12017.022399999987</v>
      </c>
      <c r="P76" s="99">
        <f t="shared" si="17"/>
        <v>61381.10919999995</v>
      </c>
      <c r="Q76" s="99">
        <f t="shared" si="17"/>
        <v>-84295.87320000003</v>
      </c>
      <c r="R76" s="121">
        <f>C76+P76</f>
        <v>61381.10919999995</v>
      </c>
      <c r="S76" s="109"/>
      <c r="T76" s="109" t="e">
        <f>S76-#REF!</f>
        <v>#REF!</v>
      </c>
    </row>
    <row r="77" spans="2:19" s="55" customFormat="1" ht="15.75">
      <c r="B77" s="182" t="s">
        <v>64</v>
      </c>
      <c r="C77" s="183"/>
      <c r="D77" s="67"/>
      <c r="E77" s="67"/>
      <c r="F77" s="67"/>
      <c r="G77" s="67"/>
      <c r="H77" s="67"/>
      <c r="I77" s="67"/>
      <c r="J77" s="68"/>
      <c r="K77" s="68"/>
      <c r="L77" s="68"/>
      <c r="M77" s="68"/>
      <c r="N77" s="68"/>
      <c r="O77" s="68"/>
      <c r="P77" s="99"/>
      <c r="Q77" s="68"/>
      <c r="R77" s="121"/>
      <c r="S77" s="59"/>
    </row>
    <row r="78" spans="1:18" ht="15">
      <c r="A78" s="97"/>
      <c r="B78" s="98" t="s">
        <v>34</v>
      </c>
      <c r="C78" s="99"/>
      <c r="D78" s="99">
        <f>январь!E45</f>
        <v>0</v>
      </c>
      <c r="E78" s="99">
        <f>февраль!E45</f>
        <v>0</v>
      </c>
      <c r="F78" s="99">
        <f>март!E45</f>
        <v>0</v>
      </c>
      <c r="G78" s="99">
        <f>апрель!E46</f>
        <v>0</v>
      </c>
      <c r="H78" s="99">
        <f>май!E45</f>
        <v>1292.91</v>
      </c>
      <c r="I78" s="99">
        <f>июнь!E46</f>
        <v>3708.33</v>
      </c>
      <c r="J78" s="100">
        <f>июль!E46</f>
        <v>1931.54</v>
      </c>
      <c r="K78" s="100">
        <f>август!E46</f>
        <v>3164.72</v>
      </c>
      <c r="L78" s="100">
        <f>сентябрь!E46</f>
        <v>3065.27</v>
      </c>
      <c r="M78" s="100">
        <f>октябрь!E45</f>
        <v>1846.32</v>
      </c>
      <c r="N78" s="100">
        <f>ноябрь!E45</f>
        <v>4983.55</v>
      </c>
      <c r="O78" s="100">
        <f>декабрь!E45</f>
        <v>4506.19</v>
      </c>
      <c r="P78" s="99">
        <f t="shared" si="9"/>
        <v>24498.829999999998</v>
      </c>
      <c r="Q78" s="100">
        <f>Q8</f>
        <v>11755.79</v>
      </c>
      <c r="R78" s="121">
        <f t="shared" si="11"/>
        <v>12743.039999999997</v>
      </c>
    </row>
    <row r="79" spans="1:22" ht="15">
      <c r="A79" s="97"/>
      <c r="B79" s="98" t="s">
        <v>68</v>
      </c>
      <c r="C79" s="99"/>
      <c r="D79" s="99">
        <f>январь!E46</f>
        <v>0</v>
      </c>
      <c r="E79" s="99">
        <f>февраль!E46</f>
        <v>0</v>
      </c>
      <c r="F79" s="99">
        <f>март!E46</f>
        <v>0</v>
      </c>
      <c r="G79" s="99">
        <f>апрель!E47</f>
        <v>0</v>
      </c>
      <c r="H79" s="99">
        <f>май!E46</f>
        <v>35338.38</v>
      </c>
      <c r="I79" s="99">
        <f>июнь!E47</f>
        <v>35338.39</v>
      </c>
      <c r="J79" s="100">
        <f>июль!E47</f>
        <v>37536.64</v>
      </c>
      <c r="K79" s="100">
        <f>август!E47</f>
        <v>41290.3</v>
      </c>
      <c r="L79" s="100">
        <f>сентябрь!E47</f>
        <v>41290.3</v>
      </c>
      <c r="M79" s="100">
        <f>октябрь!E46</f>
        <v>41290.31</v>
      </c>
      <c r="N79" s="100">
        <f>ноябрь!E46</f>
        <v>37536.34</v>
      </c>
      <c r="O79" s="100">
        <f>декабрь!E46</f>
        <v>37536.74</v>
      </c>
      <c r="P79" s="99">
        <f t="shared" si="9"/>
        <v>307157.4</v>
      </c>
      <c r="Q79" s="100">
        <f>Q28</f>
        <v>219138.21</v>
      </c>
      <c r="R79" s="121">
        <f t="shared" si="11"/>
        <v>88019.19000000003</v>
      </c>
      <c r="S79" s="101">
        <f>P81+P82</f>
        <v>72548.28</v>
      </c>
      <c r="U79" s="110" t="e">
        <f>#REF!+#REF!</f>
        <v>#REF!</v>
      </c>
      <c r="V79" s="104" t="e">
        <f>U79*5%</f>
        <v>#REF!</v>
      </c>
    </row>
    <row r="80" spans="1:18" ht="15">
      <c r="A80" s="97"/>
      <c r="B80" s="98" t="s">
        <v>36</v>
      </c>
      <c r="C80" s="99"/>
      <c r="D80" s="99">
        <f>январь!E47</f>
        <v>0</v>
      </c>
      <c r="E80" s="99">
        <f>февраль!E47</f>
        <v>0</v>
      </c>
      <c r="F80" s="99">
        <f>март!E47</f>
        <v>0</v>
      </c>
      <c r="G80" s="99">
        <f>апрель!E48</f>
        <v>0</v>
      </c>
      <c r="H80" s="99">
        <f>май!E47</f>
        <v>10233.79</v>
      </c>
      <c r="I80" s="99">
        <f>июнь!E48</f>
        <v>8300.89</v>
      </c>
      <c r="J80" s="100">
        <f>июль!E48</f>
        <v>6411.35</v>
      </c>
      <c r="K80" s="100">
        <f>август!E48</f>
        <v>15970.47</v>
      </c>
      <c r="L80" s="100">
        <f>сентябрь!E48</f>
        <v>13911.47</v>
      </c>
      <c r="M80" s="100">
        <f>октябрь!E47</f>
        <v>15247.69</v>
      </c>
      <c r="N80" s="100">
        <f>ноябрь!E47</f>
        <v>10261.5</v>
      </c>
      <c r="O80" s="100">
        <f>декабрь!E47</f>
        <v>9060.41</v>
      </c>
      <c r="P80" s="99">
        <f t="shared" si="9"/>
        <v>89397.57</v>
      </c>
      <c r="Q80" s="100">
        <f>Q7+Q29</f>
        <v>52163.89</v>
      </c>
      <c r="R80" s="121">
        <f t="shared" si="11"/>
        <v>37233.68000000001</v>
      </c>
    </row>
    <row r="81" spans="1:19" ht="15">
      <c r="A81" s="97" t="s">
        <v>58</v>
      </c>
      <c r="B81" s="98" t="s">
        <v>71</v>
      </c>
      <c r="C81" s="99"/>
      <c r="D81" s="99">
        <f>январь!E48</f>
        <v>0</v>
      </c>
      <c r="E81" s="99">
        <f>февраль!E48</f>
        <v>0</v>
      </c>
      <c r="F81" s="99">
        <f>март!E48</f>
        <v>0</v>
      </c>
      <c r="G81" s="99">
        <f>апрель!E49</f>
        <v>0</v>
      </c>
      <c r="H81" s="99">
        <f>май!E48</f>
        <v>4669.5</v>
      </c>
      <c r="I81" s="99">
        <f>июнь!E49</f>
        <v>3028.11</v>
      </c>
      <c r="J81" s="100">
        <f>июль!E49</f>
        <v>4502.68</v>
      </c>
      <c r="K81" s="100">
        <f>август!E49</f>
        <v>4076.01</v>
      </c>
      <c r="L81" s="100">
        <f>сентябрь!E49</f>
        <v>2781.9</v>
      </c>
      <c r="M81" s="100">
        <f>октябрь!E48</f>
        <v>4484.35</v>
      </c>
      <c r="N81" s="100">
        <f>ноябрь!E48</f>
        <v>4611.23</v>
      </c>
      <c r="O81" s="100">
        <f>декабрь!E48</f>
        <v>4572.22</v>
      </c>
      <c r="P81" s="99">
        <f t="shared" si="9"/>
        <v>32726.000000000004</v>
      </c>
      <c r="Q81" s="100">
        <f>Q22+Q5</f>
        <v>21837.61</v>
      </c>
      <c r="R81" s="121">
        <f t="shared" si="11"/>
        <v>10888.390000000003</v>
      </c>
      <c r="S81" s="101">
        <f>P79+P80</f>
        <v>396554.97000000003</v>
      </c>
    </row>
    <row r="82" spans="1:18" ht="15">
      <c r="A82" s="97"/>
      <c r="B82" s="98" t="s">
        <v>38</v>
      </c>
      <c r="C82" s="99"/>
      <c r="D82" s="99">
        <f>январь!E49</f>
        <v>0</v>
      </c>
      <c r="E82" s="99">
        <f>февраль!E49</f>
        <v>0</v>
      </c>
      <c r="F82" s="99">
        <f>март!E49</f>
        <v>0</v>
      </c>
      <c r="G82" s="99">
        <f>апрель!E50</f>
        <v>0</v>
      </c>
      <c r="H82" s="99">
        <f>май!E49</f>
        <v>5489.65</v>
      </c>
      <c r="I82" s="99">
        <f>июнь!E50</f>
        <v>3734.23</v>
      </c>
      <c r="J82" s="100">
        <f>июль!E50</f>
        <v>5003.8</v>
      </c>
      <c r="K82" s="100">
        <f>август!E50</f>
        <v>5166.3</v>
      </c>
      <c r="L82" s="100">
        <f>сентябрь!E50</f>
        <v>4094.49</v>
      </c>
      <c r="M82" s="100">
        <f>октябрь!E49</f>
        <v>5438.56</v>
      </c>
      <c r="N82" s="100">
        <f>ноябрь!E49</f>
        <v>5598.66</v>
      </c>
      <c r="O82" s="100">
        <f>декабрь!E49</f>
        <v>5296.59</v>
      </c>
      <c r="P82" s="99">
        <f t="shared" si="9"/>
        <v>39822.28</v>
      </c>
      <c r="Q82" s="100">
        <f>Q24+Q6</f>
        <v>26083.649999999998</v>
      </c>
      <c r="R82" s="121">
        <f t="shared" si="11"/>
        <v>13738.630000000001</v>
      </c>
    </row>
    <row r="83" spans="1:19" s="89" customFormat="1" ht="14.25">
      <c r="A83" s="107"/>
      <c r="B83" s="86" t="s">
        <v>101</v>
      </c>
      <c r="C83" s="87">
        <f aca="true" t="shared" si="18" ref="C83:O83">SUM(C78:C82)</f>
        <v>0</v>
      </c>
      <c r="D83" s="87">
        <f t="shared" si="18"/>
        <v>0</v>
      </c>
      <c r="E83" s="87">
        <f t="shared" si="18"/>
        <v>0</v>
      </c>
      <c r="F83" s="87">
        <f t="shared" si="18"/>
        <v>0</v>
      </c>
      <c r="G83" s="87">
        <f t="shared" si="18"/>
        <v>0</v>
      </c>
      <c r="H83" s="87">
        <f t="shared" si="18"/>
        <v>57024.23</v>
      </c>
      <c r="I83" s="87">
        <f t="shared" si="18"/>
        <v>54109.950000000004</v>
      </c>
      <c r="J83" s="87">
        <f t="shared" si="18"/>
        <v>55386.01</v>
      </c>
      <c r="K83" s="87">
        <f t="shared" si="18"/>
        <v>69667.8</v>
      </c>
      <c r="L83" s="87">
        <f t="shared" si="18"/>
        <v>65143.43</v>
      </c>
      <c r="M83" s="87">
        <f t="shared" si="18"/>
        <v>68307.23</v>
      </c>
      <c r="N83" s="87">
        <f t="shared" si="18"/>
        <v>62991.28</v>
      </c>
      <c r="O83" s="87">
        <f t="shared" si="18"/>
        <v>60972.149999999994</v>
      </c>
      <c r="P83" s="87">
        <f t="shared" si="9"/>
        <v>493602.07999999996</v>
      </c>
      <c r="Q83" s="87">
        <f>SUM(Q78:Q82)</f>
        <v>330979.15</v>
      </c>
      <c r="R83" s="124">
        <f t="shared" si="11"/>
        <v>162622.92999999993</v>
      </c>
      <c r="S83" s="88"/>
    </row>
    <row r="84" spans="2:20" s="108" customFormat="1" ht="15">
      <c r="B84" s="108" t="s">
        <v>76</v>
      </c>
      <c r="C84" s="109">
        <f aca="true" t="shared" si="19" ref="C84:Q84">C31-C83</f>
        <v>0</v>
      </c>
      <c r="D84" s="109">
        <f t="shared" si="19"/>
        <v>0</v>
      </c>
      <c r="E84" s="109">
        <f t="shared" si="19"/>
        <v>0</v>
      </c>
      <c r="F84" s="109">
        <f t="shared" si="19"/>
        <v>0</v>
      </c>
      <c r="G84" s="109">
        <f t="shared" si="19"/>
        <v>0</v>
      </c>
      <c r="H84" s="109">
        <f t="shared" si="19"/>
        <v>-2743.0699999999997</v>
      </c>
      <c r="I84" s="109">
        <f t="shared" si="19"/>
        <v>-3710.020000000004</v>
      </c>
      <c r="J84" s="109">
        <f t="shared" si="19"/>
        <v>-1835.5299999999988</v>
      </c>
      <c r="K84" s="109">
        <f t="shared" si="19"/>
        <v>-12251.420000000006</v>
      </c>
      <c r="L84" s="109">
        <f t="shared" si="19"/>
        <v>-11466.059999999998</v>
      </c>
      <c r="M84" s="109">
        <f t="shared" si="19"/>
        <v>-10692.580000000002</v>
      </c>
      <c r="N84" s="109">
        <f t="shared" si="19"/>
        <v>-4993.290000000001</v>
      </c>
      <c r="O84" s="109">
        <f t="shared" si="19"/>
        <v>-4516.179999999993</v>
      </c>
      <c r="P84" s="109">
        <f t="shared" si="19"/>
        <v>-52208.15000000002</v>
      </c>
      <c r="Q84" s="109">
        <f t="shared" si="19"/>
        <v>-16347.97000000003</v>
      </c>
      <c r="R84" s="121">
        <f>C84+P84</f>
        <v>-52208.15000000002</v>
      </c>
      <c r="S84" s="109"/>
      <c r="T84" s="109" t="e">
        <f>S84-#REF!</f>
        <v>#REF!</v>
      </c>
    </row>
    <row r="85" spans="1:22" s="89" customFormat="1" ht="15">
      <c r="A85" s="107"/>
      <c r="B85" s="86" t="s">
        <v>77</v>
      </c>
      <c r="C85" s="87">
        <f>C75+C83</f>
        <v>0</v>
      </c>
      <c r="D85" s="87">
        <f>D75+D83</f>
        <v>0</v>
      </c>
      <c r="E85" s="87">
        <f aca="true" t="shared" si="20" ref="E85:Q85">E75+E83</f>
        <v>0</v>
      </c>
      <c r="F85" s="87">
        <f t="shared" si="20"/>
        <v>0</v>
      </c>
      <c r="G85" s="87">
        <f t="shared" si="20"/>
        <v>0</v>
      </c>
      <c r="H85" s="87">
        <f t="shared" si="20"/>
        <v>99275.7376</v>
      </c>
      <c r="I85" s="87">
        <f t="shared" si="20"/>
        <v>129258.0876</v>
      </c>
      <c r="J85" s="87">
        <f t="shared" si="20"/>
        <v>112189.7276</v>
      </c>
      <c r="K85" s="87">
        <f t="shared" si="20"/>
        <v>116642.1176</v>
      </c>
      <c r="L85" s="87">
        <f t="shared" si="20"/>
        <v>120734.4076</v>
      </c>
      <c r="M85" s="87">
        <f t="shared" si="20"/>
        <v>118308.2376</v>
      </c>
      <c r="N85" s="87">
        <f t="shared" si="20"/>
        <v>131288.03759999998</v>
      </c>
      <c r="O85" s="87">
        <f t="shared" si="20"/>
        <v>107949.3676</v>
      </c>
      <c r="P85" s="87">
        <f t="shared" si="9"/>
        <v>935645.7208</v>
      </c>
      <c r="Q85" s="87">
        <f t="shared" si="20"/>
        <v>704427.1332</v>
      </c>
      <c r="R85" s="121">
        <f t="shared" si="11"/>
        <v>231218.58759999997</v>
      </c>
      <c r="S85" s="88"/>
      <c r="V85" s="88">
        <v>1999832.440690475</v>
      </c>
    </row>
    <row r="86" spans="2:20" s="108" customFormat="1" ht="30">
      <c r="B86" s="111" t="s">
        <v>78</v>
      </c>
      <c r="C86" s="112"/>
      <c r="D86" s="112">
        <f aca="true" t="shared" si="21" ref="D86:O86">D76+D84</f>
        <v>0</v>
      </c>
      <c r="E86" s="112">
        <f t="shared" si="21"/>
        <v>0</v>
      </c>
      <c r="F86" s="112">
        <f t="shared" si="21"/>
        <v>0</v>
      </c>
      <c r="G86" s="112">
        <f t="shared" si="21"/>
        <v>0</v>
      </c>
      <c r="H86" s="112">
        <f t="shared" si="21"/>
        <v>18279.182399999998</v>
      </c>
      <c r="I86" s="112">
        <f t="shared" si="21"/>
        <v>-10589.057600000015</v>
      </c>
      <c r="J86" s="112">
        <f t="shared" si="21"/>
        <v>1672.202400000002</v>
      </c>
      <c r="K86" s="112">
        <f t="shared" si="21"/>
        <v>-4393.537600000003</v>
      </c>
      <c r="L86" s="112">
        <f t="shared" si="21"/>
        <v>-5832.727599999998</v>
      </c>
      <c r="M86" s="112">
        <f t="shared" si="21"/>
        <v>14165.362399999998</v>
      </c>
      <c r="N86" s="112">
        <f t="shared" si="21"/>
        <v>-11629.307600000007</v>
      </c>
      <c r="O86" s="112">
        <f t="shared" si="21"/>
        <v>7500.842399999994</v>
      </c>
      <c r="P86" s="112">
        <f>P84+P76</f>
        <v>9172.959199999925</v>
      </c>
      <c r="Q86" s="112">
        <f>Q76+Q84</f>
        <v>-100643.84320000006</v>
      </c>
      <c r="R86" s="112">
        <f>C86+P86</f>
        <v>9172.959199999925</v>
      </c>
      <c r="S86" s="109"/>
      <c r="T86" s="109" t="e">
        <f>S86-#REF!</f>
        <v>#REF!</v>
      </c>
    </row>
    <row r="87" spans="2:20" s="108" customFormat="1" ht="15">
      <c r="B87" s="113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09"/>
      <c r="T87" s="109"/>
    </row>
    <row r="88" spans="2:19" ht="12.75">
      <c r="B88" s="102" t="s">
        <v>79</v>
      </c>
      <c r="C88" s="101"/>
      <c r="D88" s="101">
        <v>-3553.17</v>
      </c>
      <c r="E88" s="101">
        <v>-12212.52</v>
      </c>
      <c r="F88" s="101">
        <v>2746.0299999999843</v>
      </c>
      <c r="G88" s="101">
        <v>42622.84</v>
      </c>
      <c r="H88" s="101">
        <v>-4557.10000000002</v>
      </c>
      <c r="I88" s="101">
        <v>56521.76</v>
      </c>
      <c r="J88" s="101"/>
      <c r="K88" s="101"/>
      <c r="L88" s="101"/>
      <c r="M88" s="101"/>
      <c r="N88" s="101"/>
      <c r="O88" s="101"/>
      <c r="P88" s="101"/>
      <c r="Q88" s="101"/>
      <c r="R88" s="101"/>
      <c r="S88" s="102"/>
    </row>
    <row r="89" spans="2:19" ht="12.75">
      <c r="B89" s="102" t="s">
        <v>35</v>
      </c>
      <c r="C89" s="101"/>
      <c r="D89" s="101"/>
      <c r="E89" s="101"/>
      <c r="F89" s="101"/>
      <c r="G89" s="101"/>
      <c r="H89" s="101" t="s">
        <v>58</v>
      </c>
      <c r="I89" s="101"/>
      <c r="J89" s="101"/>
      <c r="K89" s="101"/>
      <c r="L89" s="101"/>
      <c r="M89" s="101"/>
      <c r="N89" s="101"/>
      <c r="O89" s="101"/>
      <c r="P89" s="109"/>
      <c r="Q89" s="109"/>
      <c r="R89" s="101"/>
      <c r="S89" s="102"/>
    </row>
    <row r="90" spans="2:19" ht="12.75">
      <c r="B90" s="102" t="s">
        <v>70</v>
      </c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15"/>
      <c r="O90" s="115"/>
      <c r="P90" s="115"/>
      <c r="Q90" s="115"/>
      <c r="R90" s="115"/>
      <c r="S90" s="102"/>
    </row>
    <row r="91" spans="2:19" ht="12.75">
      <c r="B91" s="102" t="s">
        <v>80</v>
      </c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15"/>
      <c r="O91" s="115"/>
      <c r="P91" s="115"/>
      <c r="Q91" s="115"/>
      <c r="R91" s="115"/>
      <c r="S91" s="102"/>
    </row>
    <row r="92" spans="2:19" ht="12.75">
      <c r="B92" s="102" t="s">
        <v>81</v>
      </c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15"/>
      <c r="O92" s="115"/>
      <c r="P92" s="115"/>
      <c r="Q92" s="115"/>
      <c r="R92" s="115"/>
      <c r="S92" s="102"/>
    </row>
    <row r="93" spans="2:19" ht="12.75">
      <c r="B93" s="102" t="s">
        <v>82</v>
      </c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15"/>
      <c r="O93" s="115"/>
      <c r="P93" s="115"/>
      <c r="Q93" s="115"/>
      <c r="R93" s="115"/>
      <c r="S93" s="102"/>
    </row>
    <row r="95" spans="2:3" ht="12.75">
      <c r="B95" s="102" t="s">
        <v>83</v>
      </c>
      <c r="C95" s="102" t="s">
        <v>84</v>
      </c>
    </row>
    <row r="96" spans="17:18" ht="12.75">
      <c r="Q96" s="101"/>
      <c r="R96" s="101"/>
    </row>
    <row r="97" spans="2:3" ht="12.75">
      <c r="B97" s="102" t="s">
        <v>85</v>
      </c>
      <c r="C97" s="102" t="s">
        <v>86</v>
      </c>
    </row>
  </sheetData>
  <sheetProtection/>
  <mergeCells count="5">
    <mergeCell ref="B77:C77"/>
    <mergeCell ref="B1:R1"/>
    <mergeCell ref="B21:C21"/>
    <mergeCell ref="B37:R37"/>
    <mergeCell ref="B38:C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1">
      <selection activeCell="E40" sqref="E40:E41"/>
    </sheetView>
  </sheetViews>
  <sheetFormatPr defaultColWidth="9.140625" defaultRowHeight="15"/>
  <cols>
    <col min="1" max="1" width="5.140625" style="40" customWidth="1"/>
    <col min="2" max="2" width="41.421875" style="10" customWidth="1"/>
    <col min="3" max="3" width="6.140625" style="10" customWidth="1"/>
    <col min="4" max="4" width="5.00390625" style="10" customWidth="1"/>
    <col min="5" max="5" width="11.421875" style="10" customWidth="1"/>
    <col min="6" max="6" width="9.140625" style="10" customWidth="1"/>
    <col min="7" max="7" width="10.57421875" style="10" customWidth="1"/>
    <col min="8" max="11" width="9.140625" style="10" customWidth="1"/>
    <col min="12" max="12" width="9.421875" style="10" bestFit="1" customWidth="1"/>
    <col min="13" max="16384" width="9.140625" style="10" customWidth="1"/>
  </cols>
  <sheetData>
    <row r="1" spans="1:5" s="2" customFormat="1" ht="15">
      <c r="A1" s="180" t="s">
        <v>0</v>
      </c>
      <c r="B1" s="180"/>
      <c r="C1" s="1" t="s">
        <v>105</v>
      </c>
      <c r="D1" s="1"/>
      <c r="E1" s="1"/>
    </row>
    <row r="2" s="2" customFormat="1" ht="15">
      <c r="A2" s="36"/>
    </row>
    <row r="3" spans="1:7" s="2" customFormat="1" ht="15">
      <c r="A3" s="180" t="s">
        <v>8</v>
      </c>
      <c r="B3" s="180"/>
      <c r="C3" s="180"/>
      <c r="D3" s="180"/>
      <c r="E3" s="180"/>
      <c r="F3" s="3" t="s">
        <v>136</v>
      </c>
      <c r="G3" s="1"/>
    </row>
    <row r="4" s="2" customFormat="1" ht="15">
      <c r="A4" s="36"/>
    </row>
    <row r="5" spans="1:8" s="2" customFormat="1" ht="18.75">
      <c r="A5" s="181" t="s">
        <v>137</v>
      </c>
      <c r="B5" s="181"/>
      <c r="C5" s="181"/>
      <c r="D5" s="181"/>
      <c r="E5" s="181"/>
      <c r="F5" s="181"/>
      <c r="G5" s="181"/>
      <c r="H5" s="181"/>
    </row>
    <row r="6" spans="1:8" s="2" customFormat="1" ht="15">
      <c r="A6" s="202" t="s">
        <v>108</v>
      </c>
      <c r="B6" s="202"/>
      <c r="C6" s="202"/>
      <c r="D6" s="202"/>
      <c r="E6" s="202"/>
      <c r="F6" s="202"/>
      <c r="G6" s="202"/>
      <c r="H6" s="202"/>
    </row>
    <row r="7" spans="1:8" s="2" customFormat="1" ht="15">
      <c r="A7" s="36"/>
      <c r="B7" s="206" t="s">
        <v>1</v>
      </c>
      <c r="C7" s="206"/>
      <c r="D7" s="206"/>
      <c r="E7" s="206"/>
      <c r="F7" s="206"/>
      <c r="G7" s="206"/>
      <c r="H7" s="206"/>
    </row>
    <row r="8" s="2" customFormat="1" ht="0.75" customHeight="1">
      <c r="A8" s="36"/>
    </row>
    <row r="9" spans="1:6" s="2" customFormat="1" ht="15">
      <c r="A9" s="36"/>
      <c r="B9" s="4" t="s">
        <v>2</v>
      </c>
      <c r="C9" s="4"/>
      <c r="D9" s="5" t="s">
        <v>139</v>
      </c>
      <c r="E9" s="4"/>
      <c r="F9" s="4"/>
    </row>
    <row r="10" s="2" customFormat="1" ht="15">
      <c r="A10" s="36"/>
    </row>
    <row r="11" spans="1:9" s="2" customFormat="1" ht="60.75" customHeight="1">
      <c r="A11" s="142" t="s">
        <v>109</v>
      </c>
      <c r="B11" s="197" t="s">
        <v>110</v>
      </c>
      <c r="C11" s="198"/>
      <c r="D11" s="198"/>
      <c r="E11" s="198"/>
      <c r="F11" s="198"/>
      <c r="G11" s="198"/>
      <c r="H11" s="7">
        <v>3057.4</v>
      </c>
      <c r="I11" s="7"/>
    </row>
    <row r="12" spans="1:12" s="2" customFormat="1" ht="37.5" customHeight="1">
      <c r="A12" s="13" t="s">
        <v>3</v>
      </c>
      <c r="B12" s="11" t="s">
        <v>28</v>
      </c>
      <c r="C12" s="11" t="s">
        <v>5</v>
      </c>
      <c r="D12" s="11" t="s">
        <v>6</v>
      </c>
      <c r="E12" s="12" t="s">
        <v>13</v>
      </c>
      <c r="F12" s="12" t="s">
        <v>27</v>
      </c>
      <c r="G12" s="11" t="s">
        <v>14</v>
      </c>
      <c r="H12" s="11" t="s">
        <v>7</v>
      </c>
      <c r="K12" s="2" t="s">
        <v>58</v>
      </c>
      <c r="L12" s="6"/>
    </row>
    <row r="13" spans="1:8" s="2" customFormat="1" ht="28.5" customHeight="1">
      <c r="A13" s="13" t="s">
        <v>17</v>
      </c>
      <c r="B13" s="118" t="s">
        <v>111</v>
      </c>
      <c r="C13" s="11" t="s">
        <v>12</v>
      </c>
      <c r="D13" s="15">
        <v>1</v>
      </c>
      <c r="E13" s="19"/>
      <c r="F13" s="19"/>
      <c r="G13" s="19">
        <f aca="true" t="shared" si="0" ref="G13:G27">E13+F13</f>
        <v>0</v>
      </c>
      <c r="H13" s="15"/>
    </row>
    <row r="14" spans="1:8" s="4" customFormat="1" ht="15">
      <c r="A14" s="38"/>
      <c r="B14" s="167" t="s">
        <v>128</v>
      </c>
      <c r="C14" s="125"/>
      <c r="D14" s="28"/>
      <c r="E14" s="29">
        <v>0</v>
      </c>
      <c r="F14" s="29"/>
      <c r="G14" s="29">
        <f>E14</f>
        <v>0</v>
      </c>
      <c r="H14" s="28"/>
    </row>
    <row r="15" spans="1:8" s="2" customFormat="1" ht="30" customHeight="1">
      <c r="A15" s="13" t="s">
        <v>18</v>
      </c>
      <c r="B15" s="118" t="s">
        <v>112</v>
      </c>
      <c r="C15" s="11" t="s">
        <v>12</v>
      </c>
      <c r="D15" s="15">
        <v>1</v>
      </c>
      <c r="E15" s="19"/>
      <c r="F15" s="19"/>
      <c r="G15" s="19">
        <f t="shared" si="0"/>
        <v>0</v>
      </c>
      <c r="H15" s="15"/>
    </row>
    <row r="16" spans="1:8" s="2" customFormat="1" ht="15" customHeight="1">
      <c r="A16" s="13" t="s">
        <v>19</v>
      </c>
      <c r="B16" s="122" t="s">
        <v>16</v>
      </c>
      <c r="C16" s="11" t="s">
        <v>12</v>
      </c>
      <c r="D16" s="15">
        <v>1</v>
      </c>
      <c r="E16" s="19"/>
      <c r="F16" s="19"/>
      <c r="G16" s="19">
        <f t="shared" si="0"/>
        <v>0</v>
      </c>
      <c r="H16" s="15"/>
    </row>
    <row r="17" spans="1:8" s="2" customFormat="1" ht="15" customHeight="1">
      <c r="A17" s="13" t="s">
        <v>20</v>
      </c>
      <c r="B17" s="56" t="s">
        <v>65</v>
      </c>
      <c r="C17" s="11" t="s">
        <v>12</v>
      </c>
      <c r="D17" s="15">
        <v>1</v>
      </c>
      <c r="E17" s="19"/>
      <c r="F17" s="19"/>
      <c r="G17" s="19">
        <f t="shared" si="0"/>
        <v>0</v>
      </c>
      <c r="H17" s="15"/>
    </row>
    <row r="18" spans="1:8" s="2" customFormat="1" ht="15" customHeight="1">
      <c r="A18" s="13" t="s">
        <v>21</v>
      </c>
      <c r="B18" s="56" t="s">
        <v>66</v>
      </c>
      <c r="C18" s="11" t="s">
        <v>12</v>
      </c>
      <c r="D18" s="15">
        <v>1</v>
      </c>
      <c r="E18" s="19"/>
      <c r="F18" s="19"/>
      <c r="G18" s="19">
        <f t="shared" si="0"/>
        <v>0</v>
      </c>
      <c r="H18" s="15"/>
    </row>
    <row r="19" spans="1:8" s="2" customFormat="1" ht="15" customHeight="1">
      <c r="A19" s="13" t="s">
        <v>22</v>
      </c>
      <c r="B19" s="56" t="s">
        <v>69</v>
      </c>
      <c r="C19" s="11" t="s">
        <v>12</v>
      </c>
      <c r="D19" s="15">
        <v>1</v>
      </c>
      <c r="E19" s="19"/>
      <c r="F19" s="19"/>
      <c r="G19" s="19">
        <f t="shared" si="0"/>
        <v>0</v>
      </c>
      <c r="H19" s="15"/>
    </row>
    <row r="20" spans="1:8" s="2" customFormat="1" ht="15" customHeight="1">
      <c r="A20" s="13" t="s">
        <v>23</v>
      </c>
      <c r="B20" s="56" t="s">
        <v>67</v>
      </c>
      <c r="C20" s="11" t="s">
        <v>12</v>
      </c>
      <c r="D20" s="15">
        <v>1</v>
      </c>
      <c r="E20" s="19"/>
      <c r="F20" s="19"/>
      <c r="G20" s="19">
        <f t="shared" si="0"/>
        <v>0</v>
      </c>
      <c r="H20" s="15"/>
    </row>
    <row r="21" spans="1:8" s="2" customFormat="1" ht="15">
      <c r="A21" s="13" t="s">
        <v>24</v>
      </c>
      <c r="B21" s="122" t="s">
        <v>32</v>
      </c>
      <c r="C21" s="11" t="s">
        <v>12</v>
      </c>
      <c r="D21" s="15">
        <v>1</v>
      </c>
      <c r="E21" s="20"/>
      <c r="F21" s="19"/>
      <c r="G21" s="19">
        <f t="shared" si="0"/>
        <v>0</v>
      </c>
      <c r="H21" s="15"/>
    </row>
    <row r="22" spans="1:8" s="2" customFormat="1" ht="15">
      <c r="A22" s="13" t="s">
        <v>93</v>
      </c>
      <c r="B22" s="122" t="s">
        <v>113</v>
      </c>
      <c r="C22" s="11" t="s">
        <v>12</v>
      </c>
      <c r="D22" s="15">
        <v>1</v>
      </c>
      <c r="E22" s="16"/>
      <c r="F22" s="19"/>
      <c r="G22" s="19">
        <f t="shared" si="0"/>
        <v>0</v>
      </c>
      <c r="H22" s="15"/>
    </row>
    <row r="23" spans="1:10" s="2" customFormat="1" ht="30">
      <c r="A23" s="13" t="s">
        <v>94</v>
      </c>
      <c r="B23" s="118" t="s">
        <v>114</v>
      </c>
      <c r="C23" s="11" t="s">
        <v>12</v>
      </c>
      <c r="D23" s="15">
        <v>1</v>
      </c>
      <c r="E23" s="16"/>
      <c r="F23" s="19"/>
      <c r="G23" s="19">
        <f t="shared" si="0"/>
        <v>0</v>
      </c>
      <c r="H23" s="15"/>
      <c r="J23" s="2">
        <f>E23</f>
        <v>0</v>
      </c>
    </row>
    <row r="24" spans="1:8" s="2" customFormat="1" ht="15">
      <c r="A24" s="13" t="s">
        <v>132</v>
      </c>
      <c r="B24" s="122" t="s">
        <v>115</v>
      </c>
      <c r="C24" s="11" t="s">
        <v>12</v>
      </c>
      <c r="D24" s="15">
        <v>1</v>
      </c>
      <c r="E24" s="16"/>
      <c r="F24" s="19"/>
      <c r="G24" s="19">
        <f t="shared" si="0"/>
        <v>0</v>
      </c>
      <c r="H24" s="15"/>
    </row>
    <row r="25" spans="1:8" s="2" customFormat="1" ht="27.75" customHeight="1">
      <c r="A25" s="13" t="s">
        <v>133</v>
      </c>
      <c r="B25" s="143" t="s">
        <v>116</v>
      </c>
      <c r="C25" s="11" t="s">
        <v>12</v>
      </c>
      <c r="D25" s="15">
        <v>1</v>
      </c>
      <c r="E25" s="16"/>
      <c r="F25" s="19"/>
      <c r="G25" s="19">
        <f t="shared" si="0"/>
        <v>0</v>
      </c>
      <c r="H25" s="15"/>
    </row>
    <row r="26" spans="1:12" s="2" customFormat="1" ht="15">
      <c r="A26" s="13" t="s">
        <v>134</v>
      </c>
      <c r="B26" s="144" t="s">
        <v>98</v>
      </c>
      <c r="C26" s="11" t="s">
        <v>12</v>
      </c>
      <c r="D26" s="15">
        <v>1</v>
      </c>
      <c r="E26" s="16"/>
      <c r="F26" s="19"/>
      <c r="G26" s="19">
        <f t="shared" si="0"/>
        <v>0</v>
      </c>
      <c r="H26" s="15"/>
      <c r="L26" s="9">
        <f>G13+G15+G16+G17+G20+G22+G23+G24+G25+G26+G27+G37+G40+G41+E51</f>
        <v>0</v>
      </c>
    </row>
    <row r="27" spans="1:8" s="2" customFormat="1" ht="15">
      <c r="A27" s="13" t="s">
        <v>135</v>
      </c>
      <c r="B27" s="144" t="s">
        <v>99</v>
      </c>
      <c r="C27" s="11" t="s">
        <v>12</v>
      </c>
      <c r="D27" s="15">
        <v>1</v>
      </c>
      <c r="E27" s="19"/>
      <c r="F27" s="19"/>
      <c r="G27" s="19">
        <f t="shared" si="0"/>
        <v>0</v>
      </c>
      <c r="H27" s="15"/>
    </row>
    <row r="28" spans="1:10" s="2" customFormat="1" ht="17.25" customHeight="1">
      <c r="A28" s="199" t="s">
        <v>117</v>
      </c>
      <c r="B28" s="200"/>
      <c r="C28" s="145"/>
      <c r="D28" s="30"/>
      <c r="E28" s="31">
        <f>E13+E15+E16+E17+E18+E19+E20+E21+E22+E23+E24+E25+E26+E27</f>
        <v>0</v>
      </c>
      <c r="F28" s="31">
        <f>F13+F15+F16+F17+F18+F19+F20+F21+F22+F23+F24+F25+F26+F27</f>
        <v>0</v>
      </c>
      <c r="G28" s="31">
        <f>G13+G15+G16+G17+G18+G19+G20+G21+G22+G23+G24+G25+G26+G27</f>
        <v>0</v>
      </c>
      <c r="H28" s="30"/>
      <c r="J28" s="9">
        <f>E13+E15+E16+E21+E22+E23+E24+E25+E26+E27</f>
        <v>0</v>
      </c>
    </row>
    <row r="29" spans="1:8" s="2" customFormat="1" ht="33.75" customHeight="1">
      <c r="A29" s="142" t="s">
        <v>118</v>
      </c>
      <c r="B29" s="197" t="s">
        <v>119</v>
      </c>
      <c r="C29" s="198"/>
      <c r="D29" s="198"/>
      <c r="E29" s="198"/>
      <c r="F29" s="198"/>
      <c r="G29" s="198"/>
      <c r="H29" s="116"/>
    </row>
    <row r="30" spans="1:8" s="2" customFormat="1" ht="36.75" customHeight="1">
      <c r="A30" s="13" t="s">
        <v>3</v>
      </c>
      <c r="B30" s="11" t="s">
        <v>28</v>
      </c>
      <c r="C30" s="11" t="s">
        <v>5</v>
      </c>
      <c r="D30" s="11" t="s">
        <v>6</v>
      </c>
      <c r="E30" s="12" t="s">
        <v>13</v>
      </c>
      <c r="F30" s="12" t="s">
        <v>27</v>
      </c>
      <c r="G30" s="11" t="s">
        <v>14</v>
      </c>
      <c r="H30" s="11" t="s">
        <v>7</v>
      </c>
    </row>
    <row r="31" spans="1:8" s="2" customFormat="1" ht="30" customHeight="1">
      <c r="A31" s="13" t="s">
        <v>25</v>
      </c>
      <c r="B31" s="118" t="s">
        <v>124</v>
      </c>
      <c r="C31" s="11" t="s">
        <v>12</v>
      </c>
      <c r="D31" s="15">
        <v>1</v>
      </c>
      <c r="E31" s="19"/>
      <c r="F31" s="19">
        <f>F32+F33</f>
        <v>0</v>
      </c>
      <c r="G31" s="19">
        <f>G32+G33</f>
        <v>0</v>
      </c>
      <c r="H31" s="15"/>
    </row>
    <row r="32" spans="1:8" s="2" customFormat="1" ht="15">
      <c r="A32" s="13"/>
      <c r="B32" s="118" t="s">
        <v>142</v>
      </c>
      <c r="C32" s="11"/>
      <c r="D32" s="15"/>
      <c r="E32" s="19"/>
      <c r="F32" s="19"/>
      <c r="G32" s="19">
        <f>E32+F32</f>
        <v>0</v>
      </c>
      <c r="H32" s="15"/>
    </row>
    <row r="33" spans="1:10" s="2" customFormat="1" ht="15">
      <c r="A33" s="13"/>
      <c r="B33" s="118"/>
      <c r="C33" s="11"/>
      <c r="D33" s="15"/>
      <c r="E33" s="19"/>
      <c r="F33" s="19"/>
      <c r="G33" s="19">
        <f>E33+F33</f>
        <v>0</v>
      </c>
      <c r="H33" s="15"/>
      <c r="J33" s="163">
        <f>F28+F37</f>
        <v>0</v>
      </c>
    </row>
    <row r="34" spans="1:8" s="2" customFormat="1" ht="26.25" customHeight="1">
      <c r="A34" s="13" t="s">
        <v>26</v>
      </c>
      <c r="B34" s="118" t="s">
        <v>125</v>
      </c>
      <c r="C34" s="11" t="s">
        <v>12</v>
      </c>
      <c r="D34" s="15">
        <v>1</v>
      </c>
      <c r="E34" s="19">
        <f>E35+E36</f>
        <v>0</v>
      </c>
      <c r="F34" s="19">
        <v>0</v>
      </c>
      <c r="G34" s="19">
        <f>G35+G36</f>
        <v>0</v>
      </c>
      <c r="H34" s="15"/>
    </row>
    <row r="35" spans="1:8" s="2" customFormat="1" ht="15">
      <c r="A35" s="157"/>
      <c r="B35" s="158"/>
      <c r="C35" s="159"/>
      <c r="D35" s="15"/>
      <c r="E35" s="19"/>
      <c r="F35" s="19"/>
      <c r="G35" s="19">
        <f>E35+F35</f>
        <v>0</v>
      </c>
      <c r="H35" s="15"/>
    </row>
    <row r="36" spans="1:8" s="2" customFormat="1" ht="15">
      <c r="A36" s="157"/>
      <c r="B36" s="158"/>
      <c r="C36" s="159"/>
      <c r="D36" s="15"/>
      <c r="E36" s="19"/>
      <c r="F36" s="19"/>
      <c r="G36" s="19">
        <f>E36+F36</f>
        <v>0</v>
      </c>
      <c r="H36" s="15"/>
    </row>
    <row r="37" spans="1:8" s="2" customFormat="1" ht="24.75" customHeight="1">
      <c r="A37" s="199" t="s">
        <v>121</v>
      </c>
      <c r="B37" s="200"/>
      <c r="C37" s="201"/>
      <c r="D37" s="30"/>
      <c r="E37" s="31">
        <f>E31+E34</f>
        <v>0</v>
      </c>
      <c r="F37" s="31">
        <f>SUM(F31:F34)</f>
        <v>0</v>
      </c>
      <c r="G37" s="31">
        <f>G31+G34</f>
        <v>0</v>
      </c>
      <c r="H37" s="30"/>
    </row>
    <row r="38" s="2" customFormat="1" ht="9.75" customHeight="1">
      <c r="A38" s="36"/>
    </row>
    <row r="39" spans="1:8" s="2" customFormat="1" ht="36.75">
      <c r="A39" s="13" t="s">
        <v>3</v>
      </c>
      <c r="B39" s="11" t="s">
        <v>4</v>
      </c>
      <c r="C39" s="11" t="s">
        <v>5</v>
      </c>
      <c r="D39" s="11" t="s">
        <v>6</v>
      </c>
      <c r="E39" s="12" t="s">
        <v>29</v>
      </c>
      <c r="F39" s="12" t="s">
        <v>27</v>
      </c>
      <c r="G39" s="11" t="s">
        <v>14</v>
      </c>
      <c r="H39" s="11" t="s">
        <v>7</v>
      </c>
    </row>
    <row r="40" spans="1:8" s="2" customFormat="1" ht="15">
      <c r="A40" s="146" t="s">
        <v>130</v>
      </c>
      <c r="B40" s="126" t="s">
        <v>15</v>
      </c>
      <c r="C40" s="23" t="s">
        <v>12</v>
      </c>
      <c r="D40" s="22">
        <v>1</v>
      </c>
      <c r="E40" s="24"/>
      <c r="F40" s="24"/>
      <c r="G40" s="24">
        <f>E40+F40</f>
        <v>0</v>
      </c>
      <c r="H40" s="30"/>
    </row>
    <row r="41" spans="1:7" s="35" customFormat="1" ht="28.5">
      <c r="A41" s="39" t="s">
        <v>131</v>
      </c>
      <c r="B41" s="134" t="s">
        <v>33</v>
      </c>
      <c r="C41" s="34" t="s">
        <v>12</v>
      </c>
      <c r="D41" s="147">
        <v>1</v>
      </c>
      <c r="E41" s="148"/>
      <c r="F41" s="149"/>
      <c r="G41" s="24">
        <f>E41+F41</f>
        <v>0</v>
      </c>
    </row>
    <row r="42" spans="1:8" s="2" customFormat="1" ht="15">
      <c r="A42" s="150"/>
      <c r="B42" s="151" t="s">
        <v>122</v>
      </c>
      <c r="C42" s="152"/>
      <c r="D42" s="153"/>
      <c r="E42" s="154">
        <f>E28+E37+E40+E41</f>
        <v>0</v>
      </c>
      <c r="F42" s="154">
        <f>F28+F37+F40+F41</f>
        <v>0</v>
      </c>
      <c r="G42" s="154">
        <f>G28+G37+G40+G41</f>
        <v>0</v>
      </c>
      <c r="H42" s="30"/>
    </row>
    <row r="43" spans="1:7" s="33" customFormat="1" ht="15" customHeight="1">
      <c r="A43" s="189" t="s">
        <v>102</v>
      </c>
      <c r="B43" s="190"/>
      <c r="C43" s="190"/>
      <c r="D43" s="190"/>
      <c r="E43" s="190"/>
      <c r="F43" s="190"/>
      <c r="G43" s="191"/>
    </row>
    <row r="44" spans="1:7" s="2" customFormat="1" ht="33.75" customHeight="1">
      <c r="A44" s="13" t="s">
        <v>3</v>
      </c>
      <c r="B44" s="11" t="s">
        <v>4</v>
      </c>
      <c r="C44" s="11" t="s">
        <v>5</v>
      </c>
      <c r="D44" s="11" t="s">
        <v>6</v>
      </c>
      <c r="E44" s="12" t="s">
        <v>29</v>
      </c>
      <c r="F44" s="192" t="s">
        <v>30</v>
      </c>
      <c r="G44" s="193"/>
    </row>
    <row r="45" spans="1:7" s="2" customFormat="1" ht="25.5" customHeight="1">
      <c r="A45" s="13"/>
      <c r="B45" s="27" t="s">
        <v>34</v>
      </c>
      <c r="C45" s="23" t="s">
        <v>12</v>
      </c>
      <c r="D45" s="22">
        <v>1</v>
      </c>
      <c r="E45" s="24"/>
      <c r="F45" s="24"/>
      <c r="G45" s="24"/>
    </row>
    <row r="46" spans="1:7" s="2" customFormat="1" ht="15">
      <c r="A46" s="13"/>
      <c r="B46" s="27" t="s">
        <v>35</v>
      </c>
      <c r="C46" s="23" t="s">
        <v>12</v>
      </c>
      <c r="D46" s="22">
        <v>1</v>
      </c>
      <c r="E46" s="24"/>
      <c r="F46" s="24"/>
      <c r="G46" s="24"/>
    </row>
    <row r="47" spans="1:7" s="2" customFormat="1" ht="15">
      <c r="A47" s="13"/>
      <c r="B47" s="27" t="s">
        <v>36</v>
      </c>
      <c r="C47" s="23" t="s">
        <v>12</v>
      </c>
      <c r="D47" s="22">
        <v>1</v>
      </c>
      <c r="E47" s="24"/>
      <c r="F47" s="24"/>
      <c r="G47" s="24"/>
    </row>
    <row r="48" spans="1:7" s="2" customFormat="1" ht="15">
      <c r="A48" s="13"/>
      <c r="B48" s="27" t="s">
        <v>37</v>
      </c>
      <c r="C48" s="23" t="s">
        <v>12</v>
      </c>
      <c r="D48" s="22">
        <v>1</v>
      </c>
      <c r="E48" s="24"/>
      <c r="F48" s="24"/>
      <c r="G48" s="24"/>
    </row>
    <row r="49" spans="1:7" s="2" customFormat="1" ht="15">
      <c r="A49" s="13"/>
      <c r="B49" s="27" t="s">
        <v>38</v>
      </c>
      <c r="C49" s="23" t="s">
        <v>12</v>
      </c>
      <c r="D49" s="15">
        <v>1</v>
      </c>
      <c r="E49" s="24"/>
      <c r="F49" s="21"/>
      <c r="G49" s="19"/>
    </row>
    <row r="50" spans="1:7" s="2" customFormat="1" ht="15">
      <c r="A50" s="13"/>
      <c r="B50" s="14"/>
      <c r="C50" s="23"/>
      <c r="D50" s="22"/>
      <c r="E50" s="24"/>
      <c r="F50" s="24"/>
      <c r="G50" s="24"/>
    </row>
    <row r="51" spans="1:7" s="2" customFormat="1" ht="15">
      <c r="A51" s="194" t="s">
        <v>39</v>
      </c>
      <c r="B51" s="195"/>
      <c r="C51" s="196"/>
      <c r="D51" s="15"/>
      <c r="E51" s="24">
        <f>SUM(E45:E50)</f>
        <v>0</v>
      </c>
      <c r="F51" s="17"/>
      <c r="G51" s="15"/>
    </row>
    <row r="52" spans="1:7" s="2" customFormat="1" ht="15">
      <c r="A52" s="37"/>
      <c r="B52" s="8"/>
      <c r="C52" s="8"/>
      <c r="D52" s="25"/>
      <c r="E52" s="32"/>
      <c r="F52" s="26"/>
      <c r="G52" s="25"/>
    </row>
    <row r="53" spans="1:7" s="2" customFormat="1" ht="15">
      <c r="A53" s="37"/>
      <c r="B53" s="8"/>
      <c r="C53" s="8"/>
      <c r="D53" s="25"/>
      <c r="E53" s="32"/>
      <c r="F53" s="26"/>
      <c r="G53" s="25"/>
    </row>
    <row r="54" spans="1:7" s="2" customFormat="1" ht="15">
      <c r="A54" s="37"/>
      <c r="B54" s="8"/>
      <c r="C54" s="8"/>
      <c r="D54" s="25"/>
      <c r="E54" s="32"/>
      <c r="F54" s="26"/>
      <c r="G54" s="25"/>
    </row>
    <row r="55" spans="1:7" s="2" customFormat="1" ht="15">
      <c r="A55" s="37"/>
      <c r="B55" s="8"/>
      <c r="C55" s="8"/>
      <c r="D55" s="25"/>
      <c r="E55" s="32"/>
      <c r="F55" s="26"/>
      <c r="G55" s="25"/>
    </row>
    <row r="56" s="2" customFormat="1" ht="15">
      <c r="A56" s="36"/>
    </row>
    <row r="57" spans="1:7" s="2" customFormat="1" ht="15">
      <c r="A57" s="203" t="s">
        <v>9</v>
      </c>
      <c r="B57" s="203"/>
      <c r="C57" s="203"/>
      <c r="D57" s="203"/>
      <c r="E57" s="204">
        <f>G42+E51</f>
        <v>0</v>
      </c>
      <c r="F57" s="204"/>
      <c r="G57" s="204"/>
    </row>
    <row r="58" spans="1:10" s="2" customFormat="1" ht="15">
      <c r="A58" s="36"/>
      <c r="G58" s="9"/>
      <c r="J58" s="2" t="s">
        <v>58</v>
      </c>
    </row>
    <row r="59" s="2" customFormat="1" ht="15">
      <c r="A59" s="36"/>
    </row>
    <row r="60" s="2" customFormat="1" ht="15">
      <c r="A60" s="36"/>
    </row>
    <row r="61" s="2" customFormat="1" ht="15">
      <c r="A61" s="36"/>
    </row>
    <row r="62" spans="1:5" s="2" customFormat="1" ht="15">
      <c r="A62" s="205" t="s">
        <v>31</v>
      </c>
      <c r="B62" s="205"/>
      <c r="E62" s="2" t="s">
        <v>10</v>
      </c>
    </row>
    <row r="63" spans="1:5" s="2" customFormat="1" ht="15">
      <c r="A63" s="205" t="s">
        <v>1</v>
      </c>
      <c r="B63" s="205"/>
      <c r="E63" s="2" t="s">
        <v>105</v>
      </c>
    </row>
    <row r="64" spans="1:5" s="2" customFormat="1" ht="30" customHeight="1">
      <c r="A64" s="202" t="s">
        <v>145</v>
      </c>
      <c r="B64" s="202"/>
      <c r="C64" s="18"/>
      <c r="E64" s="2" t="s">
        <v>11</v>
      </c>
    </row>
    <row r="65" s="2" customFormat="1" ht="15">
      <c r="A65" s="36"/>
    </row>
    <row r="66" s="2" customFormat="1" ht="15">
      <c r="A66" s="36"/>
    </row>
    <row r="67" s="2" customFormat="1" ht="15">
      <c r="A67" s="36"/>
    </row>
    <row r="68" s="2" customFormat="1" ht="15">
      <c r="A68" s="36"/>
    </row>
  </sheetData>
  <sheetProtection/>
  <mergeCells count="17">
    <mergeCell ref="A64:B64"/>
    <mergeCell ref="A1:B1"/>
    <mergeCell ref="A3:E3"/>
    <mergeCell ref="A5:H5"/>
    <mergeCell ref="A6:H6"/>
    <mergeCell ref="A57:D57"/>
    <mergeCell ref="E57:G57"/>
    <mergeCell ref="A62:B62"/>
    <mergeCell ref="A63:B63"/>
    <mergeCell ref="B7:H7"/>
    <mergeCell ref="A43:G43"/>
    <mergeCell ref="F44:G44"/>
    <mergeCell ref="A51:C51"/>
    <mergeCell ref="B11:G11"/>
    <mergeCell ref="A28:B28"/>
    <mergeCell ref="B29:G29"/>
    <mergeCell ref="A37:C37"/>
  </mergeCells>
  <printOptions/>
  <pageMargins left="0.38" right="0.17" top="0.53" bottom="0.58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37">
      <selection activeCell="E24" sqref="E24:E27"/>
    </sheetView>
  </sheetViews>
  <sheetFormatPr defaultColWidth="9.140625" defaultRowHeight="15"/>
  <cols>
    <col min="1" max="1" width="5.140625" style="40" customWidth="1"/>
    <col min="2" max="2" width="41.421875" style="10" customWidth="1"/>
    <col min="3" max="3" width="6.140625" style="10" customWidth="1"/>
    <col min="4" max="4" width="5.00390625" style="10" customWidth="1"/>
    <col min="5" max="5" width="11.421875" style="10" customWidth="1"/>
    <col min="6" max="6" width="9.140625" style="10" customWidth="1"/>
    <col min="7" max="7" width="10.57421875" style="10" customWidth="1"/>
    <col min="8" max="8" width="7.140625" style="10" customWidth="1"/>
    <col min="9" max="16384" width="9.140625" style="10" customWidth="1"/>
  </cols>
  <sheetData>
    <row r="1" spans="1:5" s="2" customFormat="1" ht="15">
      <c r="A1" s="180" t="s">
        <v>0</v>
      </c>
      <c r="B1" s="180"/>
      <c r="C1" s="1" t="s">
        <v>105</v>
      </c>
      <c r="D1" s="1"/>
      <c r="E1" s="1"/>
    </row>
    <row r="2" s="2" customFormat="1" ht="15">
      <c r="A2" s="36"/>
    </row>
    <row r="3" spans="1:7" s="2" customFormat="1" ht="15">
      <c r="A3" s="180" t="s">
        <v>8</v>
      </c>
      <c r="B3" s="180"/>
      <c r="C3" s="180"/>
      <c r="D3" s="180"/>
      <c r="E3" s="180"/>
      <c r="F3" s="3" t="s">
        <v>136</v>
      </c>
      <c r="G3" s="1"/>
    </row>
    <row r="4" s="2" customFormat="1" ht="15">
      <c r="A4" s="36"/>
    </row>
    <row r="5" spans="1:8" s="2" customFormat="1" ht="18.75">
      <c r="A5" s="181" t="s">
        <v>138</v>
      </c>
      <c r="B5" s="181"/>
      <c r="C5" s="181"/>
      <c r="D5" s="181"/>
      <c r="E5" s="181"/>
      <c r="F5" s="181"/>
      <c r="G5" s="181"/>
      <c r="H5" s="181"/>
    </row>
    <row r="6" spans="1:8" s="2" customFormat="1" ht="15">
      <c r="A6" s="202" t="s">
        <v>108</v>
      </c>
      <c r="B6" s="202"/>
      <c r="C6" s="202"/>
      <c r="D6" s="202"/>
      <c r="E6" s="202"/>
      <c r="F6" s="202"/>
      <c r="G6" s="202"/>
      <c r="H6" s="202"/>
    </row>
    <row r="7" spans="1:8" s="2" customFormat="1" ht="15">
      <c r="A7" s="36"/>
      <c r="B7" s="206" t="s">
        <v>1</v>
      </c>
      <c r="C7" s="206"/>
      <c r="D7" s="206"/>
      <c r="E7" s="206"/>
      <c r="F7" s="206"/>
      <c r="G7" s="206"/>
      <c r="H7" s="206"/>
    </row>
    <row r="8" s="2" customFormat="1" ht="0.75" customHeight="1">
      <c r="A8" s="36"/>
    </row>
    <row r="9" spans="1:6" s="2" customFormat="1" ht="15">
      <c r="A9" s="36"/>
      <c r="B9" s="4" t="s">
        <v>2</v>
      </c>
      <c r="C9" s="4"/>
      <c r="D9" s="5" t="s">
        <v>146</v>
      </c>
      <c r="E9" s="4"/>
      <c r="F9" s="4"/>
    </row>
    <row r="10" s="2" customFormat="1" ht="15">
      <c r="A10" s="36"/>
    </row>
    <row r="11" spans="1:9" s="2" customFormat="1" ht="60.75" customHeight="1">
      <c r="A11" s="142" t="s">
        <v>109</v>
      </c>
      <c r="B11" s="197" t="s">
        <v>110</v>
      </c>
      <c r="C11" s="198"/>
      <c r="D11" s="198"/>
      <c r="E11" s="198"/>
      <c r="F11" s="198"/>
      <c r="G11" s="198"/>
      <c r="H11" s="7">
        <v>3057.4</v>
      </c>
      <c r="I11" s="7"/>
    </row>
    <row r="12" spans="1:12" s="2" customFormat="1" ht="37.5" customHeight="1">
      <c r="A12" s="13" t="s">
        <v>3</v>
      </c>
      <c r="B12" s="11" t="s">
        <v>28</v>
      </c>
      <c r="C12" s="11" t="s">
        <v>5</v>
      </c>
      <c r="D12" s="11" t="s">
        <v>6</v>
      </c>
      <c r="E12" s="12" t="s">
        <v>13</v>
      </c>
      <c r="F12" s="12" t="s">
        <v>27</v>
      </c>
      <c r="G12" s="11" t="s">
        <v>14</v>
      </c>
      <c r="H12" s="11" t="s">
        <v>7</v>
      </c>
      <c r="K12" s="2" t="s">
        <v>58</v>
      </c>
      <c r="L12" s="6"/>
    </row>
    <row r="13" spans="1:8" s="2" customFormat="1" ht="28.5" customHeight="1">
      <c r="A13" s="13" t="s">
        <v>17</v>
      </c>
      <c r="B13" s="118" t="s">
        <v>111</v>
      </c>
      <c r="C13" s="11" t="s">
        <v>12</v>
      </c>
      <c r="D13" s="15">
        <v>1</v>
      </c>
      <c r="E13" s="19"/>
      <c r="F13" s="19"/>
      <c r="G13" s="19">
        <f aca="true" t="shared" si="0" ref="G13:G27">E13+F13</f>
        <v>0</v>
      </c>
      <c r="H13" s="15"/>
    </row>
    <row r="14" spans="1:8" s="4" customFormat="1" ht="15">
      <c r="A14" s="38"/>
      <c r="B14" s="167" t="s">
        <v>128</v>
      </c>
      <c r="C14" s="125"/>
      <c r="D14" s="28"/>
      <c r="E14" s="29">
        <v>0</v>
      </c>
      <c r="F14" s="29"/>
      <c r="G14" s="29">
        <f>E14</f>
        <v>0</v>
      </c>
      <c r="H14" s="28"/>
    </row>
    <row r="15" spans="1:8" s="2" customFormat="1" ht="30" customHeight="1">
      <c r="A15" s="13" t="s">
        <v>18</v>
      </c>
      <c r="B15" s="118" t="s">
        <v>112</v>
      </c>
      <c r="C15" s="11" t="s">
        <v>12</v>
      </c>
      <c r="D15" s="15">
        <v>1</v>
      </c>
      <c r="E15" s="19"/>
      <c r="F15" s="19"/>
      <c r="G15" s="19">
        <f t="shared" si="0"/>
        <v>0</v>
      </c>
      <c r="H15" s="15"/>
    </row>
    <row r="16" spans="1:8" s="2" customFormat="1" ht="15" customHeight="1">
      <c r="A16" s="13" t="s">
        <v>19</v>
      </c>
      <c r="B16" s="122" t="s">
        <v>16</v>
      </c>
      <c r="C16" s="11" t="s">
        <v>12</v>
      </c>
      <c r="D16" s="15">
        <v>1</v>
      </c>
      <c r="E16" s="19"/>
      <c r="F16" s="19"/>
      <c r="G16" s="19">
        <f t="shared" si="0"/>
        <v>0</v>
      </c>
      <c r="H16" s="15"/>
    </row>
    <row r="17" spans="1:8" s="2" customFormat="1" ht="15" customHeight="1">
      <c r="A17" s="13" t="s">
        <v>20</v>
      </c>
      <c r="B17" s="56" t="s">
        <v>65</v>
      </c>
      <c r="C17" s="11" t="s">
        <v>12</v>
      </c>
      <c r="D17" s="15">
        <v>1</v>
      </c>
      <c r="E17" s="19"/>
      <c r="F17" s="19"/>
      <c r="G17" s="19">
        <f t="shared" si="0"/>
        <v>0</v>
      </c>
      <c r="H17" s="15"/>
    </row>
    <row r="18" spans="1:8" s="2" customFormat="1" ht="15" customHeight="1">
      <c r="A18" s="13" t="s">
        <v>21</v>
      </c>
      <c r="B18" s="56" t="s">
        <v>66</v>
      </c>
      <c r="C18" s="11" t="s">
        <v>12</v>
      </c>
      <c r="D18" s="15">
        <v>1</v>
      </c>
      <c r="E18" s="19"/>
      <c r="F18" s="19"/>
      <c r="G18" s="19">
        <f t="shared" si="0"/>
        <v>0</v>
      </c>
      <c r="H18" s="15"/>
    </row>
    <row r="19" spans="1:8" s="2" customFormat="1" ht="15" customHeight="1">
      <c r="A19" s="13" t="s">
        <v>22</v>
      </c>
      <c r="B19" s="56" t="s">
        <v>69</v>
      </c>
      <c r="C19" s="11" t="s">
        <v>12</v>
      </c>
      <c r="D19" s="15">
        <v>1</v>
      </c>
      <c r="E19" s="19"/>
      <c r="F19" s="19"/>
      <c r="G19" s="19">
        <f t="shared" si="0"/>
        <v>0</v>
      </c>
      <c r="H19" s="15"/>
    </row>
    <row r="20" spans="1:8" s="2" customFormat="1" ht="15" customHeight="1">
      <c r="A20" s="13" t="s">
        <v>23</v>
      </c>
      <c r="B20" s="56" t="s">
        <v>67</v>
      </c>
      <c r="C20" s="11" t="s">
        <v>12</v>
      </c>
      <c r="D20" s="15">
        <v>1</v>
      </c>
      <c r="E20" s="19"/>
      <c r="F20" s="19"/>
      <c r="G20" s="19">
        <f t="shared" si="0"/>
        <v>0</v>
      </c>
      <c r="H20" s="15"/>
    </row>
    <row r="21" spans="1:8" s="2" customFormat="1" ht="15">
      <c r="A21" s="13" t="s">
        <v>24</v>
      </c>
      <c r="B21" s="122" t="s">
        <v>32</v>
      </c>
      <c r="C21" s="11" t="s">
        <v>12</v>
      </c>
      <c r="D21" s="15">
        <v>1</v>
      </c>
      <c r="E21" s="20"/>
      <c r="F21" s="19"/>
      <c r="G21" s="19">
        <f t="shared" si="0"/>
        <v>0</v>
      </c>
      <c r="H21" s="15"/>
    </row>
    <row r="22" spans="1:8" s="2" customFormat="1" ht="15">
      <c r="A22" s="13" t="s">
        <v>93</v>
      </c>
      <c r="B22" s="122" t="s">
        <v>113</v>
      </c>
      <c r="C22" s="11" t="s">
        <v>12</v>
      </c>
      <c r="D22" s="15">
        <v>1</v>
      </c>
      <c r="E22" s="16"/>
      <c r="F22" s="19"/>
      <c r="G22" s="19">
        <f t="shared" si="0"/>
        <v>0</v>
      </c>
      <c r="H22" s="15"/>
    </row>
    <row r="23" spans="1:10" s="2" customFormat="1" ht="30">
      <c r="A23" s="13" t="s">
        <v>94</v>
      </c>
      <c r="B23" s="118" t="s">
        <v>114</v>
      </c>
      <c r="C23" s="11" t="s">
        <v>12</v>
      </c>
      <c r="D23" s="15">
        <v>1</v>
      </c>
      <c r="E23" s="16"/>
      <c r="F23" s="19"/>
      <c r="G23" s="19">
        <f t="shared" si="0"/>
        <v>0</v>
      </c>
      <c r="H23" s="15"/>
      <c r="J23" s="2">
        <f>E23</f>
        <v>0</v>
      </c>
    </row>
    <row r="24" spans="1:8" s="2" customFormat="1" ht="15">
      <c r="A24" s="13" t="s">
        <v>132</v>
      </c>
      <c r="B24" s="122" t="s">
        <v>115</v>
      </c>
      <c r="C24" s="11" t="s">
        <v>12</v>
      </c>
      <c r="D24" s="15">
        <v>1</v>
      </c>
      <c r="E24" s="16"/>
      <c r="F24" s="19"/>
      <c r="G24" s="19">
        <f t="shared" si="0"/>
        <v>0</v>
      </c>
      <c r="H24" s="15"/>
    </row>
    <row r="25" spans="1:8" s="2" customFormat="1" ht="27.75" customHeight="1">
      <c r="A25" s="13" t="s">
        <v>133</v>
      </c>
      <c r="B25" s="143" t="s">
        <v>116</v>
      </c>
      <c r="C25" s="11" t="s">
        <v>12</v>
      </c>
      <c r="D25" s="15">
        <v>1</v>
      </c>
      <c r="E25" s="16"/>
      <c r="F25" s="19"/>
      <c r="G25" s="19">
        <f t="shared" si="0"/>
        <v>0</v>
      </c>
      <c r="H25" s="15"/>
    </row>
    <row r="26" spans="1:8" s="2" customFormat="1" ht="15">
      <c r="A26" s="13" t="s">
        <v>134</v>
      </c>
      <c r="B26" s="144" t="s">
        <v>98</v>
      </c>
      <c r="C26" s="11" t="s">
        <v>12</v>
      </c>
      <c r="D26" s="15">
        <v>1</v>
      </c>
      <c r="E26" s="16"/>
      <c r="F26" s="19"/>
      <c r="G26" s="19">
        <f t="shared" si="0"/>
        <v>0</v>
      </c>
      <c r="H26" s="15"/>
    </row>
    <row r="27" spans="1:8" s="2" customFormat="1" ht="15">
      <c r="A27" s="13" t="s">
        <v>135</v>
      </c>
      <c r="B27" s="144" t="s">
        <v>99</v>
      </c>
      <c r="C27" s="11" t="s">
        <v>12</v>
      </c>
      <c r="D27" s="15">
        <v>1</v>
      </c>
      <c r="E27" s="19"/>
      <c r="F27" s="19"/>
      <c r="G27" s="19">
        <f t="shared" si="0"/>
        <v>0</v>
      </c>
      <c r="H27" s="15"/>
    </row>
    <row r="28" spans="1:10" s="2" customFormat="1" ht="17.25" customHeight="1">
      <c r="A28" s="199" t="s">
        <v>117</v>
      </c>
      <c r="B28" s="200"/>
      <c r="C28" s="145"/>
      <c r="D28" s="30"/>
      <c r="E28" s="31">
        <f>E13+E15+E16+E17+E18+E19+E20+E21+E22+E23+E24+E25+E26+E27</f>
        <v>0</v>
      </c>
      <c r="F28" s="31">
        <f>F13+F15+F16+F17+F18+F19+F20+F21+F22+F23+F24+F25+F26+F27</f>
        <v>0</v>
      </c>
      <c r="G28" s="31">
        <f>G13+G15+G16+G17+G18+G19+G20+G21+G22+G23+G24+G25+G26+G27</f>
        <v>0</v>
      </c>
      <c r="H28" s="30"/>
      <c r="J28" s="9">
        <f>E13+E15+E16+E21+E22+E23+E24+E25+E26+E27</f>
        <v>0</v>
      </c>
    </row>
    <row r="29" spans="1:8" s="2" customFormat="1" ht="33.75" customHeight="1">
      <c r="A29" s="142" t="s">
        <v>118</v>
      </c>
      <c r="B29" s="197" t="s">
        <v>119</v>
      </c>
      <c r="C29" s="198"/>
      <c r="D29" s="198"/>
      <c r="E29" s="198"/>
      <c r="F29" s="198"/>
      <c r="G29" s="198"/>
      <c r="H29" s="116"/>
    </row>
    <row r="30" spans="1:8" s="2" customFormat="1" ht="36.75" customHeight="1">
      <c r="A30" s="13" t="s">
        <v>3</v>
      </c>
      <c r="B30" s="11" t="s">
        <v>28</v>
      </c>
      <c r="C30" s="11" t="s">
        <v>5</v>
      </c>
      <c r="D30" s="11" t="s">
        <v>6</v>
      </c>
      <c r="E30" s="12" t="s">
        <v>13</v>
      </c>
      <c r="F30" s="12" t="s">
        <v>27</v>
      </c>
      <c r="G30" s="11" t="s">
        <v>14</v>
      </c>
      <c r="H30" s="11" t="s">
        <v>7</v>
      </c>
    </row>
    <row r="31" spans="1:8" s="2" customFormat="1" ht="30" customHeight="1">
      <c r="A31" s="13" t="s">
        <v>25</v>
      </c>
      <c r="B31" s="118" t="s">
        <v>124</v>
      </c>
      <c r="C31" s="11" t="s">
        <v>12</v>
      </c>
      <c r="D31" s="15">
        <v>1</v>
      </c>
      <c r="E31" s="19">
        <f>E32+E33</f>
        <v>0</v>
      </c>
      <c r="F31" s="19">
        <f>F32+F33</f>
        <v>0</v>
      </c>
      <c r="G31" s="19">
        <f>G32+G33</f>
        <v>0</v>
      </c>
      <c r="H31" s="15"/>
    </row>
    <row r="32" spans="1:8" s="2" customFormat="1" ht="15">
      <c r="A32" s="13"/>
      <c r="B32" s="118"/>
      <c r="C32" s="11"/>
      <c r="D32" s="15"/>
      <c r="E32" s="19"/>
      <c r="F32" s="19"/>
      <c r="G32" s="19">
        <f>E32+F32</f>
        <v>0</v>
      </c>
      <c r="H32" s="15"/>
    </row>
    <row r="33" spans="1:10" s="2" customFormat="1" ht="15">
      <c r="A33" s="13"/>
      <c r="B33" s="118"/>
      <c r="C33" s="11"/>
      <c r="D33" s="15"/>
      <c r="E33" s="19"/>
      <c r="F33" s="19"/>
      <c r="G33" s="19">
        <f>E33+F33</f>
        <v>0</v>
      </c>
      <c r="H33" s="15"/>
      <c r="J33" s="163">
        <f>F28+F37</f>
        <v>0</v>
      </c>
    </row>
    <row r="34" spans="1:8" s="2" customFormat="1" ht="26.25" customHeight="1">
      <c r="A34" s="13" t="s">
        <v>26</v>
      </c>
      <c r="B34" s="118" t="s">
        <v>125</v>
      </c>
      <c r="C34" s="11" t="s">
        <v>12</v>
      </c>
      <c r="D34" s="15">
        <v>1</v>
      </c>
      <c r="E34" s="19">
        <f>E35+E36</f>
        <v>0</v>
      </c>
      <c r="F34" s="19">
        <v>0</v>
      </c>
      <c r="G34" s="19">
        <f>G35+G36</f>
        <v>0</v>
      </c>
      <c r="H34" s="15"/>
    </row>
    <row r="35" spans="1:8" s="2" customFormat="1" ht="15">
      <c r="A35" s="157"/>
      <c r="B35" s="118"/>
      <c r="C35" s="11"/>
      <c r="D35" s="15"/>
      <c r="E35" s="19"/>
      <c r="F35" s="19"/>
      <c r="G35" s="19">
        <f>E35+F35</f>
        <v>0</v>
      </c>
      <c r="H35" s="15"/>
    </row>
    <row r="36" spans="1:8" s="2" customFormat="1" ht="15">
      <c r="A36" s="157"/>
      <c r="B36" s="158"/>
      <c r="C36" s="159"/>
      <c r="D36" s="15"/>
      <c r="E36" s="19"/>
      <c r="F36" s="19"/>
      <c r="G36" s="19">
        <f>E36+F36</f>
        <v>0</v>
      </c>
      <c r="H36" s="15"/>
    </row>
    <row r="37" spans="1:8" s="2" customFormat="1" ht="24.75" customHeight="1">
      <c r="A37" s="199" t="s">
        <v>121</v>
      </c>
      <c r="B37" s="200"/>
      <c r="C37" s="201"/>
      <c r="D37" s="30"/>
      <c r="E37" s="31">
        <f>E31+E34</f>
        <v>0</v>
      </c>
      <c r="F37" s="31">
        <f>SUM(F31:F34)</f>
        <v>0</v>
      </c>
      <c r="G37" s="31">
        <f>G31+G34</f>
        <v>0</v>
      </c>
      <c r="H37" s="30"/>
    </row>
    <row r="38" s="2" customFormat="1" ht="9.75" customHeight="1">
      <c r="A38" s="36"/>
    </row>
    <row r="39" spans="1:8" s="2" customFormat="1" ht="36.75">
      <c r="A39" s="13" t="s">
        <v>3</v>
      </c>
      <c r="B39" s="11" t="s">
        <v>4</v>
      </c>
      <c r="C39" s="11" t="s">
        <v>5</v>
      </c>
      <c r="D39" s="11" t="s">
        <v>6</v>
      </c>
      <c r="E39" s="12" t="s">
        <v>29</v>
      </c>
      <c r="F39" s="12" t="s">
        <v>27</v>
      </c>
      <c r="G39" s="11" t="s">
        <v>14</v>
      </c>
      <c r="H39" s="11" t="s">
        <v>7</v>
      </c>
    </row>
    <row r="40" spans="1:8" s="2" customFormat="1" ht="15">
      <c r="A40" s="146" t="s">
        <v>130</v>
      </c>
      <c r="B40" s="126" t="s">
        <v>15</v>
      </c>
      <c r="C40" s="23" t="s">
        <v>12</v>
      </c>
      <c r="D40" s="22">
        <v>1</v>
      </c>
      <c r="E40" s="24"/>
      <c r="F40" s="24"/>
      <c r="G40" s="24">
        <f>E40+F40</f>
        <v>0</v>
      </c>
      <c r="H40" s="30"/>
    </row>
    <row r="41" spans="1:7" s="35" customFormat="1" ht="28.5">
      <c r="A41" s="39" t="s">
        <v>131</v>
      </c>
      <c r="B41" s="134" t="s">
        <v>33</v>
      </c>
      <c r="C41" s="34" t="s">
        <v>12</v>
      </c>
      <c r="D41" s="147">
        <v>1</v>
      </c>
      <c r="E41" s="148"/>
      <c r="F41" s="149"/>
      <c r="G41" s="24">
        <f>E41+F41</f>
        <v>0</v>
      </c>
    </row>
    <row r="42" spans="1:8" s="2" customFormat="1" ht="15">
      <c r="A42" s="150"/>
      <c r="B42" s="151" t="s">
        <v>122</v>
      </c>
      <c r="C42" s="152"/>
      <c r="D42" s="153"/>
      <c r="E42" s="154">
        <f>E28+E37+E40+E41</f>
        <v>0</v>
      </c>
      <c r="F42" s="154">
        <f>F28+F37+F40+F41</f>
        <v>0</v>
      </c>
      <c r="G42" s="154">
        <f>G28+G37+G40+G41</f>
        <v>0</v>
      </c>
      <c r="H42" s="30"/>
    </row>
    <row r="43" spans="1:7" s="33" customFormat="1" ht="15" customHeight="1">
      <c r="A43" s="189" t="s">
        <v>102</v>
      </c>
      <c r="B43" s="190"/>
      <c r="C43" s="190"/>
      <c r="D43" s="190"/>
      <c r="E43" s="190"/>
      <c r="F43" s="190"/>
      <c r="G43" s="191"/>
    </row>
    <row r="44" spans="1:7" s="2" customFormat="1" ht="33.75" customHeight="1">
      <c r="A44" s="13" t="s">
        <v>3</v>
      </c>
      <c r="B44" s="11" t="s">
        <v>4</v>
      </c>
      <c r="C44" s="11" t="s">
        <v>5</v>
      </c>
      <c r="D44" s="11" t="s">
        <v>6</v>
      </c>
      <c r="E44" s="12" t="s">
        <v>29</v>
      </c>
      <c r="F44" s="192" t="s">
        <v>30</v>
      </c>
      <c r="G44" s="193"/>
    </row>
    <row r="45" spans="1:7" s="2" customFormat="1" ht="25.5" customHeight="1">
      <c r="A45" s="13"/>
      <c r="B45" s="27" t="s">
        <v>34</v>
      </c>
      <c r="C45" s="23" t="s">
        <v>12</v>
      </c>
      <c r="D45" s="22">
        <v>1</v>
      </c>
      <c r="E45" s="24"/>
      <c r="F45" s="24"/>
      <c r="G45" s="24"/>
    </row>
    <row r="46" spans="1:7" s="2" customFormat="1" ht="15">
      <c r="A46" s="13"/>
      <c r="B46" s="27" t="s">
        <v>35</v>
      </c>
      <c r="C46" s="23" t="s">
        <v>12</v>
      </c>
      <c r="D46" s="22">
        <v>1</v>
      </c>
      <c r="E46" s="24"/>
      <c r="F46" s="24"/>
      <c r="G46" s="24"/>
    </row>
    <row r="47" spans="1:7" s="2" customFormat="1" ht="15">
      <c r="A47" s="13"/>
      <c r="B47" s="27" t="s">
        <v>36</v>
      </c>
      <c r="C47" s="23" t="s">
        <v>12</v>
      </c>
      <c r="D47" s="22">
        <v>1</v>
      </c>
      <c r="E47" s="24"/>
      <c r="F47" s="24"/>
      <c r="G47" s="24"/>
    </row>
    <row r="48" spans="1:7" s="2" customFormat="1" ht="15">
      <c r="A48" s="13"/>
      <c r="B48" s="27" t="s">
        <v>37</v>
      </c>
      <c r="C48" s="23" t="s">
        <v>12</v>
      </c>
      <c r="D48" s="22">
        <v>1</v>
      </c>
      <c r="E48" s="24"/>
      <c r="F48" s="24"/>
      <c r="G48" s="24"/>
    </row>
    <row r="49" spans="1:7" s="2" customFormat="1" ht="15">
      <c r="A49" s="13"/>
      <c r="B49" s="27" t="s">
        <v>38</v>
      </c>
      <c r="C49" s="23" t="s">
        <v>12</v>
      </c>
      <c r="D49" s="15">
        <v>1</v>
      </c>
      <c r="E49" s="24"/>
      <c r="F49" s="21"/>
      <c r="G49" s="19"/>
    </row>
    <row r="50" spans="1:7" s="2" customFormat="1" ht="15">
      <c r="A50" s="13"/>
      <c r="B50" s="14"/>
      <c r="C50" s="23"/>
      <c r="D50" s="22"/>
      <c r="E50" s="24"/>
      <c r="F50" s="24"/>
      <c r="G50" s="24"/>
    </row>
    <row r="51" spans="1:7" s="2" customFormat="1" ht="15">
      <c r="A51" s="194" t="s">
        <v>39</v>
      </c>
      <c r="B51" s="195"/>
      <c r="C51" s="196"/>
      <c r="D51" s="15"/>
      <c r="E51" s="24">
        <f>SUM(E45:E50)</f>
        <v>0</v>
      </c>
      <c r="F51" s="17"/>
      <c r="G51" s="15"/>
    </row>
    <row r="52" spans="1:7" s="2" customFormat="1" ht="15">
      <c r="A52" s="37"/>
      <c r="B52" s="8"/>
      <c r="C52" s="8"/>
      <c r="D52" s="25"/>
      <c r="E52" s="32"/>
      <c r="F52" s="26"/>
      <c r="G52" s="25"/>
    </row>
    <row r="53" spans="1:7" s="2" customFormat="1" ht="15">
      <c r="A53" s="37"/>
      <c r="B53" s="8"/>
      <c r="C53" s="8"/>
      <c r="D53" s="25"/>
      <c r="E53" s="32"/>
      <c r="F53" s="26"/>
      <c r="G53" s="25"/>
    </row>
    <row r="54" spans="1:7" s="2" customFormat="1" ht="15">
      <c r="A54" s="37"/>
      <c r="B54" s="8"/>
      <c r="C54" s="8"/>
      <c r="D54" s="25"/>
      <c r="E54" s="32"/>
      <c r="F54" s="26"/>
      <c r="G54" s="25"/>
    </row>
    <row r="55" spans="1:7" s="2" customFormat="1" ht="15">
      <c r="A55" s="37"/>
      <c r="B55" s="8"/>
      <c r="C55" s="8"/>
      <c r="D55" s="25"/>
      <c r="E55" s="32"/>
      <c r="F55" s="26"/>
      <c r="G55" s="25"/>
    </row>
    <row r="56" s="2" customFormat="1" ht="15">
      <c r="A56" s="36"/>
    </row>
    <row r="57" spans="1:7" s="2" customFormat="1" ht="15">
      <c r="A57" s="203" t="s">
        <v>9</v>
      </c>
      <c r="B57" s="203"/>
      <c r="C57" s="203"/>
      <c r="D57" s="203"/>
      <c r="E57" s="204">
        <f>G42+E51</f>
        <v>0</v>
      </c>
      <c r="F57" s="204"/>
      <c r="G57" s="204"/>
    </row>
    <row r="58" spans="1:10" s="2" customFormat="1" ht="15">
      <c r="A58" s="36"/>
      <c r="G58" s="9"/>
      <c r="J58" s="2" t="s">
        <v>58</v>
      </c>
    </row>
    <row r="59" s="2" customFormat="1" ht="15">
      <c r="A59" s="36"/>
    </row>
    <row r="60" s="2" customFormat="1" ht="15">
      <c r="A60" s="36"/>
    </row>
    <row r="61" s="2" customFormat="1" ht="15">
      <c r="A61" s="36"/>
    </row>
    <row r="62" spans="1:5" s="2" customFormat="1" ht="15">
      <c r="A62" s="205" t="s">
        <v>31</v>
      </c>
      <c r="B62" s="205"/>
      <c r="E62" s="2" t="s">
        <v>10</v>
      </c>
    </row>
    <row r="63" spans="1:5" s="2" customFormat="1" ht="15">
      <c r="A63" s="205" t="s">
        <v>1</v>
      </c>
      <c r="B63" s="205"/>
      <c r="E63" s="2" t="s">
        <v>105</v>
      </c>
    </row>
    <row r="64" spans="1:5" s="2" customFormat="1" ht="30" customHeight="1">
      <c r="A64" s="202" t="s">
        <v>145</v>
      </c>
      <c r="B64" s="202"/>
      <c r="C64" s="18"/>
      <c r="E64" s="2" t="s">
        <v>11</v>
      </c>
    </row>
    <row r="65" s="2" customFormat="1" ht="15">
      <c r="A65" s="36"/>
    </row>
    <row r="66" s="2" customFormat="1" ht="15">
      <c r="A66" s="36"/>
    </row>
    <row r="67" s="2" customFormat="1" ht="15">
      <c r="A67" s="36"/>
    </row>
    <row r="68" s="2" customFormat="1" ht="15">
      <c r="A68" s="36"/>
    </row>
  </sheetData>
  <sheetProtection/>
  <mergeCells count="17">
    <mergeCell ref="E57:G57"/>
    <mergeCell ref="A63:B63"/>
    <mergeCell ref="A64:B64"/>
    <mergeCell ref="A28:B28"/>
    <mergeCell ref="B29:G29"/>
    <mergeCell ref="A37:C37"/>
    <mergeCell ref="A43:G43"/>
    <mergeCell ref="A62:B62"/>
    <mergeCell ref="A51:C51"/>
    <mergeCell ref="A57:D57"/>
    <mergeCell ref="B7:H7"/>
    <mergeCell ref="B11:G11"/>
    <mergeCell ref="F44:G44"/>
    <mergeCell ref="A1:B1"/>
    <mergeCell ref="A3:E3"/>
    <mergeCell ref="A5:H5"/>
    <mergeCell ref="A6:H6"/>
  </mergeCells>
  <printOptions/>
  <pageMargins left="0.38" right="0.33" top="0.53" bottom="0.58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34">
      <selection activeCell="E24" sqref="E24"/>
    </sheetView>
  </sheetViews>
  <sheetFormatPr defaultColWidth="9.140625" defaultRowHeight="15"/>
  <cols>
    <col min="1" max="1" width="5.140625" style="40" customWidth="1"/>
    <col min="2" max="2" width="41.421875" style="10" customWidth="1"/>
    <col min="3" max="3" width="6.140625" style="10" customWidth="1"/>
    <col min="4" max="4" width="5.00390625" style="10" customWidth="1"/>
    <col min="5" max="5" width="11.421875" style="10" customWidth="1"/>
    <col min="6" max="6" width="9.140625" style="10" customWidth="1"/>
    <col min="7" max="7" width="10.57421875" style="10" customWidth="1"/>
    <col min="8" max="16384" width="9.140625" style="10" customWidth="1"/>
  </cols>
  <sheetData>
    <row r="1" spans="1:5" s="2" customFormat="1" ht="15">
      <c r="A1" s="180" t="s">
        <v>0</v>
      </c>
      <c r="B1" s="180"/>
      <c r="C1" s="1" t="s">
        <v>105</v>
      </c>
      <c r="D1" s="1"/>
      <c r="E1" s="1"/>
    </row>
    <row r="2" s="2" customFormat="1" ht="15">
      <c r="A2" s="36"/>
    </row>
    <row r="3" spans="1:7" s="2" customFormat="1" ht="15">
      <c r="A3" s="180" t="s">
        <v>8</v>
      </c>
      <c r="B3" s="180"/>
      <c r="C3" s="180"/>
      <c r="D3" s="180"/>
      <c r="E3" s="180"/>
      <c r="F3" s="3" t="s">
        <v>136</v>
      </c>
      <c r="G3" s="1"/>
    </row>
    <row r="4" s="2" customFormat="1" ht="15">
      <c r="A4" s="36"/>
    </row>
    <row r="5" spans="1:8" s="2" customFormat="1" ht="18.75">
      <c r="A5" s="181" t="s">
        <v>155</v>
      </c>
      <c r="B5" s="181"/>
      <c r="C5" s="181"/>
      <c r="D5" s="181"/>
      <c r="E5" s="181"/>
      <c r="F5" s="181"/>
      <c r="G5" s="181"/>
      <c r="H5" s="181"/>
    </row>
    <row r="6" spans="1:8" s="2" customFormat="1" ht="15">
      <c r="A6" s="202" t="s">
        <v>108</v>
      </c>
      <c r="B6" s="202"/>
      <c r="C6" s="202"/>
      <c r="D6" s="202"/>
      <c r="E6" s="202"/>
      <c r="F6" s="202"/>
      <c r="G6" s="202"/>
      <c r="H6" s="202"/>
    </row>
    <row r="7" spans="1:8" s="2" customFormat="1" ht="15">
      <c r="A7" s="36"/>
      <c r="B7" s="206" t="s">
        <v>1</v>
      </c>
      <c r="C7" s="206"/>
      <c r="D7" s="206"/>
      <c r="E7" s="206"/>
      <c r="F7" s="206"/>
      <c r="G7" s="206"/>
      <c r="H7" s="206"/>
    </row>
    <row r="8" s="2" customFormat="1" ht="0.75" customHeight="1">
      <c r="A8" s="36"/>
    </row>
    <row r="9" spans="1:6" s="2" customFormat="1" ht="15">
      <c r="A9" s="36"/>
      <c r="B9" s="4" t="s">
        <v>2</v>
      </c>
      <c r="C9" s="4"/>
      <c r="D9" s="5" t="s">
        <v>156</v>
      </c>
      <c r="E9" s="4"/>
      <c r="F9" s="4"/>
    </row>
    <row r="10" s="2" customFormat="1" ht="15">
      <c r="A10" s="36"/>
    </row>
    <row r="11" spans="1:9" s="2" customFormat="1" ht="60.75" customHeight="1">
      <c r="A11" s="142" t="s">
        <v>109</v>
      </c>
      <c r="B11" s="197" t="s">
        <v>110</v>
      </c>
      <c r="C11" s="198"/>
      <c r="D11" s="198"/>
      <c r="E11" s="198"/>
      <c r="F11" s="198"/>
      <c r="G11" s="198"/>
      <c r="H11" s="7">
        <v>3057.4</v>
      </c>
      <c r="I11" s="7"/>
    </row>
    <row r="12" spans="1:12" s="2" customFormat="1" ht="37.5" customHeight="1">
      <c r="A12" s="13" t="s">
        <v>3</v>
      </c>
      <c r="B12" s="11" t="s">
        <v>28</v>
      </c>
      <c r="C12" s="11" t="s">
        <v>5</v>
      </c>
      <c r="D12" s="11" t="s">
        <v>6</v>
      </c>
      <c r="E12" s="12" t="s">
        <v>13</v>
      </c>
      <c r="F12" s="12" t="s">
        <v>27</v>
      </c>
      <c r="G12" s="11" t="s">
        <v>14</v>
      </c>
      <c r="H12" s="11" t="s">
        <v>7</v>
      </c>
      <c r="K12" s="2" t="s">
        <v>58</v>
      </c>
      <c r="L12" s="6"/>
    </row>
    <row r="13" spans="1:8" s="2" customFormat="1" ht="28.5" customHeight="1">
      <c r="A13" s="13" t="s">
        <v>17</v>
      </c>
      <c r="B13" s="118" t="s">
        <v>111</v>
      </c>
      <c r="C13" s="11" t="s">
        <v>12</v>
      </c>
      <c r="D13" s="15">
        <v>1</v>
      </c>
      <c r="E13" s="19"/>
      <c r="F13" s="19"/>
      <c r="G13" s="19">
        <f aca="true" t="shared" si="0" ref="G13:G27">E13+F13</f>
        <v>0</v>
      </c>
      <c r="H13" s="15"/>
    </row>
    <row r="14" spans="1:8" s="4" customFormat="1" ht="15">
      <c r="A14" s="38"/>
      <c r="B14" s="167" t="s">
        <v>128</v>
      </c>
      <c r="C14" s="125"/>
      <c r="D14" s="28"/>
      <c r="E14" s="29">
        <v>0</v>
      </c>
      <c r="F14" s="29"/>
      <c r="G14" s="29">
        <f>E14</f>
        <v>0</v>
      </c>
      <c r="H14" s="28"/>
    </row>
    <row r="15" spans="1:8" s="2" customFormat="1" ht="30" customHeight="1">
      <c r="A15" s="13" t="s">
        <v>18</v>
      </c>
      <c r="B15" s="118" t="s">
        <v>112</v>
      </c>
      <c r="C15" s="11" t="s">
        <v>12</v>
      </c>
      <c r="D15" s="15">
        <v>1</v>
      </c>
      <c r="E15" s="19"/>
      <c r="F15" s="19"/>
      <c r="G15" s="19">
        <f t="shared" si="0"/>
        <v>0</v>
      </c>
      <c r="H15" s="15"/>
    </row>
    <row r="16" spans="1:8" s="2" customFormat="1" ht="15" customHeight="1">
      <c r="A16" s="13" t="s">
        <v>19</v>
      </c>
      <c r="B16" s="122" t="s">
        <v>16</v>
      </c>
      <c r="C16" s="11" t="s">
        <v>12</v>
      </c>
      <c r="D16" s="15">
        <v>1</v>
      </c>
      <c r="E16" s="19"/>
      <c r="F16" s="19"/>
      <c r="G16" s="19">
        <f t="shared" si="0"/>
        <v>0</v>
      </c>
      <c r="H16" s="15"/>
    </row>
    <row r="17" spans="1:8" s="2" customFormat="1" ht="15" customHeight="1">
      <c r="A17" s="13" t="s">
        <v>20</v>
      </c>
      <c r="B17" s="56" t="s">
        <v>65</v>
      </c>
      <c r="C17" s="11" t="s">
        <v>12</v>
      </c>
      <c r="D17" s="15">
        <v>1</v>
      </c>
      <c r="E17" s="19"/>
      <c r="F17" s="19"/>
      <c r="G17" s="19">
        <f t="shared" si="0"/>
        <v>0</v>
      </c>
      <c r="H17" s="15"/>
    </row>
    <row r="18" spans="1:8" s="2" customFormat="1" ht="15" customHeight="1">
      <c r="A18" s="13" t="s">
        <v>21</v>
      </c>
      <c r="B18" s="56" t="s">
        <v>66</v>
      </c>
      <c r="C18" s="11" t="s">
        <v>12</v>
      </c>
      <c r="D18" s="15">
        <v>1</v>
      </c>
      <c r="E18" s="19"/>
      <c r="F18" s="19"/>
      <c r="G18" s="19">
        <f t="shared" si="0"/>
        <v>0</v>
      </c>
      <c r="H18" s="15"/>
    </row>
    <row r="19" spans="1:8" s="2" customFormat="1" ht="15" customHeight="1">
      <c r="A19" s="13" t="s">
        <v>22</v>
      </c>
      <c r="B19" s="56" t="s">
        <v>69</v>
      </c>
      <c r="C19" s="11" t="s">
        <v>12</v>
      </c>
      <c r="D19" s="15">
        <v>1</v>
      </c>
      <c r="E19" s="19"/>
      <c r="F19" s="19"/>
      <c r="G19" s="19">
        <f t="shared" si="0"/>
        <v>0</v>
      </c>
      <c r="H19" s="15"/>
    </row>
    <row r="20" spans="1:8" s="2" customFormat="1" ht="15" customHeight="1">
      <c r="A20" s="13" t="s">
        <v>23</v>
      </c>
      <c r="B20" s="56" t="s">
        <v>67</v>
      </c>
      <c r="C20" s="11" t="s">
        <v>12</v>
      </c>
      <c r="D20" s="15">
        <v>1</v>
      </c>
      <c r="E20" s="19"/>
      <c r="F20" s="19"/>
      <c r="G20" s="19">
        <f t="shared" si="0"/>
        <v>0</v>
      </c>
      <c r="H20" s="15"/>
    </row>
    <row r="21" spans="1:8" s="2" customFormat="1" ht="15">
      <c r="A21" s="13" t="s">
        <v>24</v>
      </c>
      <c r="B21" s="122" t="s">
        <v>32</v>
      </c>
      <c r="C21" s="11" t="s">
        <v>12</v>
      </c>
      <c r="D21" s="15">
        <v>1</v>
      </c>
      <c r="E21" s="20"/>
      <c r="F21" s="19"/>
      <c r="G21" s="19">
        <f t="shared" si="0"/>
        <v>0</v>
      </c>
      <c r="H21" s="15"/>
    </row>
    <row r="22" spans="1:8" s="2" customFormat="1" ht="15">
      <c r="A22" s="13" t="s">
        <v>93</v>
      </c>
      <c r="B22" s="122" t="s">
        <v>113</v>
      </c>
      <c r="C22" s="11" t="s">
        <v>12</v>
      </c>
      <c r="D22" s="15">
        <v>1</v>
      </c>
      <c r="E22" s="16"/>
      <c r="F22" s="19"/>
      <c r="G22" s="19">
        <f t="shared" si="0"/>
        <v>0</v>
      </c>
      <c r="H22" s="15"/>
    </row>
    <row r="23" spans="1:10" s="2" customFormat="1" ht="30">
      <c r="A23" s="13" t="s">
        <v>94</v>
      </c>
      <c r="B23" s="118" t="s">
        <v>114</v>
      </c>
      <c r="C23" s="11" t="s">
        <v>12</v>
      </c>
      <c r="D23" s="15">
        <v>1</v>
      </c>
      <c r="E23" s="16"/>
      <c r="F23" s="19"/>
      <c r="G23" s="19">
        <f t="shared" si="0"/>
        <v>0</v>
      </c>
      <c r="H23" s="15"/>
      <c r="J23" s="2">
        <f>E23</f>
        <v>0</v>
      </c>
    </row>
    <row r="24" spans="1:8" s="2" customFormat="1" ht="15">
      <c r="A24" s="13" t="s">
        <v>132</v>
      </c>
      <c r="B24" s="122" t="s">
        <v>115</v>
      </c>
      <c r="C24" s="11" t="s">
        <v>12</v>
      </c>
      <c r="D24" s="15">
        <v>1</v>
      </c>
      <c r="E24" s="16"/>
      <c r="F24" s="19"/>
      <c r="G24" s="19">
        <f t="shared" si="0"/>
        <v>0</v>
      </c>
      <c r="H24" s="15"/>
    </row>
    <row r="25" spans="1:8" s="2" customFormat="1" ht="27.75" customHeight="1">
      <c r="A25" s="13" t="s">
        <v>133</v>
      </c>
      <c r="B25" s="143" t="s">
        <v>116</v>
      </c>
      <c r="C25" s="11" t="s">
        <v>12</v>
      </c>
      <c r="D25" s="15">
        <v>1</v>
      </c>
      <c r="E25" s="16"/>
      <c r="F25" s="19"/>
      <c r="G25" s="19">
        <f t="shared" si="0"/>
        <v>0</v>
      </c>
      <c r="H25" s="15"/>
    </row>
    <row r="26" spans="1:8" s="2" customFormat="1" ht="15">
      <c r="A26" s="13" t="s">
        <v>134</v>
      </c>
      <c r="B26" s="144" t="s">
        <v>98</v>
      </c>
      <c r="C26" s="11" t="s">
        <v>12</v>
      </c>
      <c r="D26" s="15">
        <v>1</v>
      </c>
      <c r="E26" s="16"/>
      <c r="F26" s="19"/>
      <c r="G26" s="19">
        <f t="shared" si="0"/>
        <v>0</v>
      </c>
      <c r="H26" s="15"/>
    </row>
    <row r="27" spans="1:8" s="2" customFormat="1" ht="15">
      <c r="A27" s="13" t="s">
        <v>135</v>
      </c>
      <c r="B27" s="144" t="s">
        <v>99</v>
      </c>
      <c r="C27" s="11" t="s">
        <v>12</v>
      </c>
      <c r="D27" s="15">
        <v>1</v>
      </c>
      <c r="E27" s="19"/>
      <c r="F27" s="19"/>
      <c r="G27" s="19">
        <f t="shared" si="0"/>
        <v>0</v>
      </c>
      <c r="H27" s="15"/>
    </row>
    <row r="28" spans="1:10" s="2" customFormat="1" ht="17.25" customHeight="1">
      <c r="A28" s="199" t="s">
        <v>117</v>
      </c>
      <c r="B28" s="200"/>
      <c r="C28" s="145"/>
      <c r="D28" s="30"/>
      <c r="E28" s="31">
        <f>E13+E15+E16+E17+E18+E19+E20+E21+E22+E23+E24+E25+E26+E27</f>
        <v>0</v>
      </c>
      <c r="F28" s="31">
        <f>F13+F15+F16+F17+F18+F19+F20+F21+F22+F23+F24+F25+F26+F27</f>
        <v>0</v>
      </c>
      <c r="G28" s="31">
        <f>G13+G15+G16+G17+G18+G19+G20+G21+G22+G23+G24+G25+G26+G27</f>
        <v>0</v>
      </c>
      <c r="H28" s="30"/>
      <c r="J28" s="9">
        <f>E13+E15+E16+E21+E22+E23+E24+E25+E26+E27</f>
        <v>0</v>
      </c>
    </row>
    <row r="29" spans="1:8" s="2" customFormat="1" ht="33.75" customHeight="1">
      <c r="A29" s="142" t="s">
        <v>118</v>
      </c>
      <c r="B29" s="197" t="s">
        <v>119</v>
      </c>
      <c r="C29" s="198"/>
      <c r="D29" s="198"/>
      <c r="E29" s="198"/>
      <c r="F29" s="198"/>
      <c r="G29" s="198"/>
      <c r="H29" s="116"/>
    </row>
    <row r="30" spans="1:8" s="2" customFormat="1" ht="36.75" customHeight="1">
      <c r="A30" s="13" t="s">
        <v>3</v>
      </c>
      <c r="B30" s="11" t="s">
        <v>28</v>
      </c>
      <c r="C30" s="11" t="s">
        <v>5</v>
      </c>
      <c r="D30" s="11" t="s">
        <v>6</v>
      </c>
      <c r="E30" s="12" t="s">
        <v>13</v>
      </c>
      <c r="F30" s="12" t="s">
        <v>27</v>
      </c>
      <c r="G30" s="11" t="s">
        <v>14</v>
      </c>
      <c r="H30" s="11" t="s">
        <v>7</v>
      </c>
    </row>
    <row r="31" spans="1:8" s="2" customFormat="1" ht="30" customHeight="1">
      <c r="A31" s="13" t="s">
        <v>25</v>
      </c>
      <c r="B31" s="118" t="s">
        <v>124</v>
      </c>
      <c r="C31" s="11" t="s">
        <v>12</v>
      </c>
      <c r="D31" s="15">
        <v>1</v>
      </c>
      <c r="E31" s="19"/>
      <c r="F31" s="19">
        <f>F32+F33</f>
        <v>0</v>
      </c>
      <c r="G31" s="19">
        <f>G32+G33</f>
        <v>0</v>
      </c>
      <c r="H31" s="15"/>
    </row>
    <row r="32" spans="1:8" s="2" customFormat="1" ht="15">
      <c r="A32" s="13"/>
      <c r="B32" s="118"/>
      <c r="C32" s="11"/>
      <c r="D32" s="15"/>
      <c r="E32" s="19"/>
      <c r="F32" s="19"/>
      <c r="G32" s="19">
        <f>E32+F32</f>
        <v>0</v>
      </c>
      <c r="H32" s="15"/>
    </row>
    <row r="33" spans="1:10" s="2" customFormat="1" ht="15">
      <c r="A33" s="13"/>
      <c r="B33" s="118"/>
      <c r="C33" s="11"/>
      <c r="D33" s="15"/>
      <c r="E33" s="19"/>
      <c r="F33" s="19"/>
      <c r="G33" s="19">
        <f>E33+F33</f>
        <v>0</v>
      </c>
      <c r="H33" s="15"/>
      <c r="J33" s="163">
        <f>F28+F37</f>
        <v>0</v>
      </c>
    </row>
    <row r="34" spans="1:8" s="2" customFormat="1" ht="26.25" customHeight="1">
      <c r="A34" s="13" t="s">
        <v>26</v>
      </c>
      <c r="B34" s="118" t="s">
        <v>125</v>
      </c>
      <c r="C34" s="11" t="s">
        <v>12</v>
      </c>
      <c r="D34" s="15">
        <v>1</v>
      </c>
      <c r="E34" s="19">
        <f>E35+E36</f>
        <v>0</v>
      </c>
      <c r="F34" s="19">
        <v>0</v>
      </c>
      <c r="G34" s="19">
        <f>G35+G36</f>
        <v>0</v>
      </c>
      <c r="H34" s="15"/>
    </row>
    <row r="35" spans="1:8" s="2" customFormat="1" ht="15">
      <c r="A35" s="157"/>
      <c r="B35" s="158"/>
      <c r="C35" s="159"/>
      <c r="D35" s="15"/>
      <c r="E35" s="19"/>
      <c r="F35" s="19"/>
      <c r="G35" s="19">
        <f>E35+F35</f>
        <v>0</v>
      </c>
      <c r="H35" s="15"/>
    </row>
    <row r="36" spans="1:8" s="2" customFormat="1" ht="15">
      <c r="A36" s="157"/>
      <c r="B36" s="158"/>
      <c r="C36" s="159"/>
      <c r="D36" s="15"/>
      <c r="E36" s="19"/>
      <c r="F36" s="19"/>
      <c r="G36" s="19">
        <f>E36+F36</f>
        <v>0</v>
      </c>
      <c r="H36" s="15"/>
    </row>
    <row r="37" spans="1:8" s="2" customFormat="1" ht="24.75" customHeight="1">
      <c r="A37" s="199" t="s">
        <v>121</v>
      </c>
      <c r="B37" s="200"/>
      <c r="C37" s="201"/>
      <c r="D37" s="30"/>
      <c r="E37" s="31">
        <f>E31+E34</f>
        <v>0</v>
      </c>
      <c r="F37" s="31">
        <f>SUM(F31:F34)</f>
        <v>0</v>
      </c>
      <c r="G37" s="31">
        <f>G31+G34</f>
        <v>0</v>
      </c>
      <c r="H37" s="30"/>
    </row>
    <row r="38" s="2" customFormat="1" ht="9.75" customHeight="1">
      <c r="A38" s="36"/>
    </row>
    <row r="39" spans="1:8" s="2" customFormat="1" ht="36.75">
      <c r="A39" s="13" t="s">
        <v>3</v>
      </c>
      <c r="B39" s="11" t="s">
        <v>4</v>
      </c>
      <c r="C39" s="11" t="s">
        <v>5</v>
      </c>
      <c r="D39" s="11" t="s">
        <v>6</v>
      </c>
      <c r="E39" s="12" t="s">
        <v>29</v>
      </c>
      <c r="F39" s="12" t="s">
        <v>27</v>
      </c>
      <c r="G39" s="11" t="s">
        <v>14</v>
      </c>
      <c r="H39" s="11" t="s">
        <v>7</v>
      </c>
    </row>
    <row r="40" spans="1:8" s="2" customFormat="1" ht="15">
      <c r="A40" s="146" t="s">
        <v>130</v>
      </c>
      <c r="B40" s="126" t="s">
        <v>15</v>
      </c>
      <c r="C40" s="23" t="s">
        <v>12</v>
      </c>
      <c r="D40" s="22">
        <v>1</v>
      </c>
      <c r="E40" s="24"/>
      <c r="F40" s="24"/>
      <c r="G40" s="24">
        <f>E40+F40</f>
        <v>0</v>
      </c>
      <c r="H40" s="30"/>
    </row>
    <row r="41" spans="1:7" s="35" customFormat="1" ht="28.5">
      <c r="A41" s="39" t="s">
        <v>131</v>
      </c>
      <c r="B41" s="134" t="s">
        <v>33</v>
      </c>
      <c r="C41" s="34" t="s">
        <v>12</v>
      </c>
      <c r="D41" s="147">
        <v>1</v>
      </c>
      <c r="E41" s="148"/>
      <c r="F41" s="149"/>
      <c r="G41" s="24">
        <f>E41+F41</f>
        <v>0</v>
      </c>
    </row>
    <row r="42" spans="1:8" s="2" customFormat="1" ht="15">
      <c r="A42" s="150"/>
      <c r="B42" s="151" t="s">
        <v>122</v>
      </c>
      <c r="C42" s="152"/>
      <c r="D42" s="153"/>
      <c r="E42" s="154">
        <f>E28+E37+E40+E41</f>
        <v>0</v>
      </c>
      <c r="F42" s="154">
        <f>F28+F37+F40+F41</f>
        <v>0</v>
      </c>
      <c r="G42" s="154">
        <f>G28+G37+G40+G41</f>
        <v>0</v>
      </c>
      <c r="H42" s="30"/>
    </row>
    <row r="43" spans="1:7" s="33" customFormat="1" ht="15" customHeight="1">
      <c r="A43" s="189" t="s">
        <v>102</v>
      </c>
      <c r="B43" s="190"/>
      <c r="C43" s="190"/>
      <c r="D43" s="190"/>
      <c r="E43" s="190"/>
      <c r="F43" s="190"/>
      <c r="G43" s="191"/>
    </row>
    <row r="44" spans="1:7" s="2" customFormat="1" ht="33.75" customHeight="1">
      <c r="A44" s="13" t="s">
        <v>3</v>
      </c>
      <c r="B44" s="11" t="s">
        <v>4</v>
      </c>
      <c r="C44" s="11" t="s">
        <v>5</v>
      </c>
      <c r="D44" s="11" t="s">
        <v>6</v>
      </c>
      <c r="E44" s="12" t="s">
        <v>29</v>
      </c>
      <c r="F44" s="192" t="s">
        <v>30</v>
      </c>
      <c r="G44" s="193"/>
    </row>
    <row r="45" spans="1:7" s="2" customFormat="1" ht="25.5" customHeight="1">
      <c r="A45" s="13"/>
      <c r="B45" s="27" t="s">
        <v>34</v>
      </c>
      <c r="C45" s="23" t="s">
        <v>12</v>
      </c>
      <c r="D45" s="22">
        <v>1</v>
      </c>
      <c r="E45" s="24"/>
      <c r="F45" s="24"/>
      <c r="G45" s="24"/>
    </row>
    <row r="46" spans="1:7" s="2" customFormat="1" ht="15">
      <c r="A46" s="13"/>
      <c r="B46" s="27" t="s">
        <v>35</v>
      </c>
      <c r="C46" s="23" t="s">
        <v>12</v>
      </c>
      <c r="D46" s="22">
        <v>1</v>
      </c>
      <c r="E46" s="24"/>
      <c r="F46" s="24"/>
      <c r="G46" s="24"/>
    </row>
    <row r="47" spans="1:7" s="2" customFormat="1" ht="15">
      <c r="A47" s="13"/>
      <c r="B47" s="27" t="s">
        <v>36</v>
      </c>
      <c r="C47" s="23" t="s">
        <v>12</v>
      </c>
      <c r="D47" s="22">
        <v>1</v>
      </c>
      <c r="E47" s="24"/>
      <c r="F47" s="24"/>
      <c r="G47" s="24"/>
    </row>
    <row r="48" spans="1:7" s="2" customFormat="1" ht="15">
      <c r="A48" s="13"/>
      <c r="B48" s="27" t="s">
        <v>37</v>
      </c>
      <c r="C48" s="23" t="s">
        <v>12</v>
      </c>
      <c r="D48" s="22">
        <v>1</v>
      </c>
      <c r="E48" s="24"/>
      <c r="F48" s="24"/>
      <c r="G48" s="24"/>
    </row>
    <row r="49" spans="1:7" s="2" customFormat="1" ht="15">
      <c r="A49" s="13"/>
      <c r="B49" s="27" t="s">
        <v>38</v>
      </c>
      <c r="C49" s="23" t="s">
        <v>12</v>
      </c>
      <c r="D49" s="15">
        <v>1</v>
      </c>
      <c r="E49" s="24"/>
      <c r="F49" s="21"/>
      <c r="G49" s="19"/>
    </row>
    <row r="50" spans="1:7" s="2" customFormat="1" ht="15">
      <c r="A50" s="13"/>
      <c r="B50" s="14"/>
      <c r="C50" s="23"/>
      <c r="D50" s="22"/>
      <c r="E50" s="24"/>
      <c r="F50" s="24"/>
      <c r="G50" s="24"/>
    </row>
    <row r="51" spans="1:7" s="2" customFormat="1" ht="15">
      <c r="A51" s="194" t="s">
        <v>39</v>
      </c>
      <c r="B51" s="195"/>
      <c r="C51" s="196"/>
      <c r="D51" s="15"/>
      <c r="E51" s="24">
        <f>SUM(E45:E50)</f>
        <v>0</v>
      </c>
      <c r="F51" s="17"/>
      <c r="G51" s="15"/>
    </row>
    <row r="52" spans="1:7" s="2" customFormat="1" ht="15">
      <c r="A52" s="37"/>
      <c r="B52" s="8"/>
      <c r="C52" s="8"/>
      <c r="D52" s="25"/>
      <c r="E52" s="32"/>
      <c r="F52" s="26"/>
      <c r="G52" s="25"/>
    </row>
    <row r="53" spans="1:7" s="2" customFormat="1" ht="15">
      <c r="A53" s="37"/>
      <c r="B53" s="8"/>
      <c r="C53" s="8"/>
      <c r="D53" s="25"/>
      <c r="E53" s="32"/>
      <c r="F53" s="26"/>
      <c r="G53" s="25"/>
    </row>
    <row r="54" spans="1:7" s="2" customFormat="1" ht="15">
      <c r="A54" s="37"/>
      <c r="B54" s="8"/>
      <c r="C54" s="8"/>
      <c r="D54" s="25"/>
      <c r="E54" s="32"/>
      <c r="F54" s="26"/>
      <c r="G54" s="25"/>
    </row>
    <row r="55" spans="1:7" s="2" customFormat="1" ht="15">
      <c r="A55" s="37"/>
      <c r="B55" s="8"/>
      <c r="C55" s="8"/>
      <c r="D55" s="25"/>
      <c r="E55" s="32"/>
      <c r="F55" s="26"/>
      <c r="G55" s="25"/>
    </row>
    <row r="56" s="2" customFormat="1" ht="15">
      <c r="A56" s="36"/>
    </row>
    <row r="57" spans="1:7" s="2" customFormat="1" ht="15">
      <c r="A57" s="203" t="s">
        <v>9</v>
      </c>
      <c r="B57" s="203"/>
      <c r="C57" s="203"/>
      <c r="D57" s="203"/>
      <c r="E57" s="204">
        <f>G42+E51</f>
        <v>0</v>
      </c>
      <c r="F57" s="204"/>
      <c r="G57" s="204"/>
    </row>
    <row r="58" spans="1:10" s="2" customFormat="1" ht="15">
      <c r="A58" s="36"/>
      <c r="G58" s="9"/>
      <c r="J58" s="2" t="s">
        <v>58</v>
      </c>
    </row>
    <row r="59" s="2" customFormat="1" ht="15">
      <c r="A59" s="36"/>
    </row>
    <row r="60" s="2" customFormat="1" ht="15">
      <c r="A60" s="36"/>
    </row>
    <row r="61" s="2" customFormat="1" ht="15">
      <c r="A61" s="36"/>
    </row>
    <row r="62" spans="1:5" s="2" customFormat="1" ht="15">
      <c r="A62" s="205" t="s">
        <v>31</v>
      </c>
      <c r="B62" s="205"/>
      <c r="E62" s="2" t="s">
        <v>10</v>
      </c>
    </row>
    <row r="63" spans="1:5" s="2" customFormat="1" ht="15">
      <c r="A63" s="205" t="s">
        <v>1</v>
      </c>
      <c r="B63" s="205"/>
      <c r="E63" s="2" t="s">
        <v>105</v>
      </c>
    </row>
    <row r="64" spans="1:5" s="2" customFormat="1" ht="30" customHeight="1">
      <c r="A64" s="202" t="s">
        <v>145</v>
      </c>
      <c r="B64" s="202"/>
      <c r="C64" s="18"/>
      <c r="E64" s="2" t="s">
        <v>11</v>
      </c>
    </row>
    <row r="65" s="2" customFormat="1" ht="15">
      <c r="A65" s="36"/>
    </row>
    <row r="66" s="2" customFormat="1" ht="15">
      <c r="A66" s="36"/>
    </row>
    <row r="67" s="2" customFormat="1" ht="15">
      <c r="A67" s="36"/>
    </row>
    <row r="68" s="2" customFormat="1" ht="15">
      <c r="A68" s="36"/>
    </row>
  </sheetData>
  <sheetProtection/>
  <mergeCells count="17">
    <mergeCell ref="A63:B63"/>
    <mergeCell ref="A64:B64"/>
    <mergeCell ref="A43:G43"/>
    <mergeCell ref="F44:G44"/>
    <mergeCell ref="A51:C51"/>
    <mergeCell ref="A57:D57"/>
    <mergeCell ref="E57:G57"/>
    <mergeCell ref="B7:H7"/>
    <mergeCell ref="B11:G11"/>
    <mergeCell ref="A62:B62"/>
    <mergeCell ref="A1:B1"/>
    <mergeCell ref="A3:E3"/>
    <mergeCell ref="A5:H5"/>
    <mergeCell ref="A6:H6"/>
    <mergeCell ref="A28:B28"/>
    <mergeCell ref="B29:G29"/>
    <mergeCell ref="A37:C37"/>
  </mergeCells>
  <printOptions/>
  <pageMargins left="0.23" right="0.17" top="0.6299212598425197" bottom="0.5118110236220472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1">
      <selection activeCell="E46" sqref="E46:E50"/>
    </sheetView>
  </sheetViews>
  <sheetFormatPr defaultColWidth="9.140625" defaultRowHeight="15"/>
  <cols>
    <col min="1" max="1" width="5.140625" style="40" customWidth="1"/>
    <col min="2" max="2" width="41.421875" style="10" customWidth="1"/>
    <col min="3" max="3" width="6.140625" style="10" customWidth="1"/>
    <col min="4" max="4" width="5.00390625" style="10" customWidth="1"/>
    <col min="5" max="5" width="11.421875" style="10" customWidth="1"/>
    <col min="6" max="6" width="9.140625" style="10" customWidth="1"/>
    <col min="7" max="7" width="10.57421875" style="10" customWidth="1"/>
    <col min="8" max="16384" width="9.140625" style="10" customWidth="1"/>
  </cols>
  <sheetData>
    <row r="1" spans="1:5" s="2" customFormat="1" ht="15">
      <c r="A1" s="180" t="s">
        <v>0</v>
      </c>
      <c r="B1" s="180"/>
      <c r="C1" s="1" t="s">
        <v>105</v>
      </c>
      <c r="D1" s="1"/>
      <c r="E1" s="1"/>
    </row>
    <row r="2" s="2" customFormat="1" ht="15">
      <c r="A2" s="36"/>
    </row>
    <row r="3" spans="1:7" s="2" customFormat="1" ht="15">
      <c r="A3" s="180" t="s">
        <v>8</v>
      </c>
      <c r="B3" s="180"/>
      <c r="C3" s="180"/>
      <c r="D3" s="180"/>
      <c r="E3" s="180"/>
      <c r="F3" s="3" t="s">
        <v>136</v>
      </c>
      <c r="G3" s="1"/>
    </row>
    <row r="4" s="2" customFormat="1" ht="15">
      <c r="A4" s="36"/>
    </row>
    <row r="5" spans="1:8" s="2" customFormat="1" ht="18.75">
      <c r="A5" s="181" t="s">
        <v>158</v>
      </c>
      <c r="B5" s="181"/>
      <c r="C5" s="181"/>
      <c r="D5" s="181"/>
      <c r="E5" s="181"/>
      <c r="F5" s="181"/>
      <c r="G5" s="181"/>
      <c r="H5" s="181"/>
    </row>
    <row r="6" spans="1:8" s="2" customFormat="1" ht="15">
      <c r="A6" s="202" t="s">
        <v>108</v>
      </c>
      <c r="B6" s="202"/>
      <c r="C6" s="202"/>
      <c r="D6" s="202"/>
      <c r="E6" s="202"/>
      <c r="F6" s="202"/>
      <c r="G6" s="202"/>
      <c r="H6" s="202"/>
    </row>
    <row r="7" spans="1:8" s="2" customFormat="1" ht="15">
      <c r="A7" s="36"/>
      <c r="B7" s="206" t="s">
        <v>1</v>
      </c>
      <c r="C7" s="206"/>
      <c r="D7" s="206"/>
      <c r="E7" s="206"/>
      <c r="F7" s="206"/>
      <c r="G7" s="206"/>
      <c r="H7" s="206"/>
    </row>
    <row r="8" s="2" customFormat="1" ht="0.75" customHeight="1">
      <c r="A8" s="36"/>
    </row>
    <row r="9" spans="1:6" s="2" customFormat="1" ht="15">
      <c r="A9" s="36"/>
      <c r="B9" s="4" t="s">
        <v>2</v>
      </c>
      <c r="C9" s="4"/>
      <c r="D9" s="5" t="s">
        <v>157</v>
      </c>
      <c r="E9" s="4"/>
      <c r="F9" s="4"/>
    </row>
    <row r="10" s="2" customFormat="1" ht="15">
      <c r="A10" s="36"/>
    </row>
    <row r="11" spans="1:9" s="2" customFormat="1" ht="60.75" customHeight="1">
      <c r="A11" s="142" t="s">
        <v>109</v>
      </c>
      <c r="B11" s="197" t="s">
        <v>110</v>
      </c>
      <c r="C11" s="198"/>
      <c r="D11" s="198"/>
      <c r="E11" s="198"/>
      <c r="F11" s="198"/>
      <c r="G11" s="198"/>
      <c r="H11" s="7">
        <v>3057.4</v>
      </c>
      <c r="I11" s="7"/>
    </row>
    <row r="12" spans="1:12" s="2" customFormat="1" ht="37.5" customHeight="1">
      <c r="A12" s="13" t="s">
        <v>3</v>
      </c>
      <c r="B12" s="11" t="s">
        <v>28</v>
      </c>
      <c r="C12" s="11" t="s">
        <v>5</v>
      </c>
      <c r="D12" s="11" t="s">
        <v>6</v>
      </c>
      <c r="E12" s="12" t="s">
        <v>13</v>
      </c>
      <c r="F12" s="12" t="s">
        <v>27</v>
      </c>
      <c r="G12" s="11" t="s">
        <v>14</v>
      </c>
      <c r="H12" s="11" t="s">
        <v>7</v>
      </c>
      <c r="K12" s="2" t="s">
        <v>58</v>
      </c>
      <c r="L12" s="6"/>
    </row>
    <row r="13" spans="1:8" s="2" customFormat="1" ht="28.5" customHeight="1">
      <c r="A13" s="13" t="s">
        <v>17</v>
      </c>
      <c r="B13" s="118" t="s">
        <v>111</v>
      </c>
      <c r="C13" s="11" t="s">
        <v>12</v>
      </c>
      <c r="D13" s="15">
        <v>1</v>
      </c>
      <c r="E13" s="19"/>
      <c r="F13" s="19"/>
      <c r="G13" s="19">
        <f aca="true" t="shared" si="0" ref="G13:G28">E13+F13</f>
        <v>0</v>
      </c>
      <c r="H13" s="15"/>
    </row>
    <row r="14" spans="1:8" s="4" customFormat="1" ht="15">
      <c r="A14" s="38"/>
      <c r="B14" s="167" t="s">
        <v>128</v>
      </c>
      <c r="C14" s="125"/>
      <c r="D14" s="28"/>
      <c r="E14" s="29"/>
      <c r="F14" s="29"/>
      <c r="G14" s="29">
        <f>E14</f>
        <v>0</v>
      </c>
      <c r="H14" s="28"/>
    </row>
    <row r="15" spans="1:8" s="2" customFormat="1" ht="30" customHeight="1">
      <c r="A15" s="13" t="s">
        <v>18</v>
      </c>
      <c r="B15" s="118" t="s">
        <v>112</v>
      </c>
      <c r="C15" s="11" t="s">
        <v>12</v>
      </c>
      <c r="D15" s="15">
        <v>1</v>
      </c>
      <c r="E15" s="19"/>
      <c r="F15" s="19"/>
      <c r="G15" s="19">
        <f t="shared" si="0"/>
        <v>0</v>
      </c>
      <c r="H15" s="15"/>
    </row>
    <row r="16" spans="1:8" s="2" customFormat="1" ht="15" customHeight="1">
      <c r="A16" s="13" t="s">
        <v>19</v>
      </c>
      <c r="B16" s="122" t="s">
        <v>16</v>
      </c>
      <c r="C16" s="11" t="s">
        <v>12</v>
      </c>
      <c r="D16" s="15">
        <v>1</v>
      </c>
      <c r="E16" s="19"/>
      <c r="F16" s="19"/>
      <c r="G16" s="19">
        <f t="shared" si="0"/>
        <v>0</v>
      </c>
      <c r="H16" s="15"/>
    </row>
    <row r="17" spans="1:8" s="2" customFormat="1" ht="15" customHeight="1">
      <c r="A17" s="13" t="s">
        <v>20</v>
      </c>
      <c r="B17" s="56" t="s">
        <v>65</v>
      </c>
      <c r="C17" s="11" t="s">
        <v>12</v>
      </c>
      <c r="D17" s="15">
        <v>1</v>
      </c>
      <c r="E17" s="19"/>
      <c r="F17" s="19"/>
      <c r="G17" s="19">
        <f t="shared" si="0"/>
        <v>0</v>
      </c>
      <c r="H17" s="15"/>
    </row>
    <row r="18" spans="1:8" s="2" customFormat="1" ht="15" customHeight="1">
      <c r="A18" s="13" t="s">
        <v>21</v>
      </c>
      <c r="B18" s="56" t="s">
        <v>66</v>
      </c>
      <c r="C18" s="11" t="s">
        <v>12</v>
      </c>
      <c r="D18" s="15">
        <v>1</v>
      </c>
      <c r="E18" s="19"/>
      <c r="F18" s="19"/>
      <c r="G18" s="19">
        <f t="shared" si="0"/>
        <v>0</v>
      </c>
      <c r="H18" s="15"/>
    </row>
    <row r="19" spans="1:8" s="2" customFormat="1" ht="15" customHeight="1">
      <c r="A19" s="13" t="s">
        <v>22</v>
      </c>
      <c r="B19" s="56" t="s">
        <v>69</v>
      </c>
      <c r="C19" s="11" t="s">
        <v>12</v>
      </c>
      <c r="D19" s="15">
        <v>1</v>
      </c>
      <c r="E19" s="19"/>
      <c r="F19" s="19"/>
      <c r="G19" s="19">
        <f t="shared" si="0"/>
        <v>0</v>
      </c>
      <c r="H19" s="15"/>
    </row>
    <row r="20" spans="1:8" s="2" customFormat="1" ht="15" customHeight="1">
      <c r="A20" s="13" t="s">
        <v>23</v>
      </c>
      <c r="B20" s="56" t="s">
        <v>67</v>
      </c>
      <c r="C20" s="11" t="s">
        <v>12</v>
      </c>
      <c r="D20" s="15">
        <v>1</v>
      </c>
      <c r="E20" s="19"/>
      <c r="F20" s="19"/>
      <c r="G20" s="19">
        <f t="shared" si="0"/>
        <v>0</v>
      </c>
      <c r="H20" s="15"/>
    </row>
    <row r="21" spans="1:8" s="2" customFormat="1" ht="15">
      <c r="A21" s="13" t="s">
        <v>24</v>
      </c>
      <c r="B21" s="122" t="s">
        <v>32</v>
      </c>
      <c r="C21" s="11" t="s">
        <v>12</v>
      </c>
      <c r="D21" s="15">
        <v>1</v>
      </c>
      <c r="E21" s="20"/>
      <c r="F21" s="19"/>
      <c r="G21" s="19">
        <f t="shared" si="0"/>
        <v>0</v>
      </c>
      <c r="H21" s="15"/>
    </row>
    <row r="22" spans="1:8" s="2" customFormat="1" ht="15">
      <c r="A22" s="13" t="s">
        <v>93</v>
      </c>
      <c r="B22" s="122" t="s">
        <v>113</v>
      </c>
      <c r="C22" s="11" t="s">
        <v>12</v>
      </c>
      <c r="D22" s="15">
        <v>1</v>
      </c>
      <c r="E22" s="16"/>
      <c r="F22" s="19"/>
      <c r="G22" s="19">
        <f t="shared" si="0"/>
        <v>0</v>
      </c>
      <c r="H22" s="15"/>
    </row>
    <row r="23" spans="1:10" s="2" customFormat="1" ht="30">
      <c r="A23" s="13" t="s">
        <v>94</v>
      </c>
      <c r="B23" s="118" t="s">
        <v>114</v>
      </c>
      <c r="C23" s="11" t="s">
        <v>12</v>
      </c>
      <c r="D23" s="15">
        <v>1</v>
      </c>
      <c r="E23" s="16"/>
      <c r="F23" s="19"/>
      <c r="G23" s="19">
        <f t="shared" si="0"/>
        <v>0</v>
      </c>
      <c r="H23" s="15"/>
      <c r="J23" s="2">
        <f>E23</f>
        <v>0</v>
      </c>
    </row>
    <row r="24" spans="1:8" s="2" customFormat="1" ht="15">
      <c r="A24" s="13" t="s">
        <v>132</v>
      </c>
      <c r="B24" s="122" t="s">
        <v>115</v>
      </c>
      <c r="C24" s="11" t="s">
        <v>12</v>
      </c>
      <c r="D24" s="15">
        <v>1</v>
      </c>
      <c r="E24" s="16"/>
      <c r="F24" s="19"/>
      <c r="G24" s="19">
        <f t="shared" si="0"/>
        <v>0</v>
      </c>
      <c r="H24" s="15"/>
    </row>
    <row r="25" spans="1:8" s="2" customFormat="1" ht="27.75" customHeight="1">
      <c r="A25" s="13" t="s">
        <v>133</v>
      </c>
      <c r="B25" s="143" t="s">
        <v>116</v>
      </c>
      <c r="C25" s="11" t="s">
        <v>12</v>
      </c>
      <c r="D25" s="15">
        <v>1</v>
      </c>
      <c r="E25" s="16"/>
      <c r="F25" s="19"/>
      <c r="G25" s="19">
        <f t="shared" si="0"/>
        <v>0</v>
      </c>
      <c r="H25" s="15"/>
    </row>
    <row r="26" spans="1:8" s="2" customFormat="1" ht="15">
      <c r="A26" s="13" t="s">
        <v>134</v>
      </c>
      <c r="B26" s="144" t="s">
        <v>98</v>
      </c>
      <c r="C26" s="11" t="s">
        <v>12</v>
      </c>
      <c r="D26" s="15">
        <v>1</v>
      </c>
      <c r="E26" s="16"/>
      <c r="F26" s="19"/>
      <c r="G26" s="19">
        <f t="shared" si="0"/>
        <v>0</v>
      </c>
      <c r="H26" s="15"/>
    </row>
    <row r="27" spans="1:8" s="2" customFormat="1" ht="15">
      <c r="A27" s="13" t="s">
        <v>135</v>
      </c>
      <c r="B27" s="144" t="s">
        <v>99</v>
      </c>
      <c r="C27" s="11" t="s">
        <v>12</v>
      </c>
      <c r="D27" s="15">
        <v>1</v>
      </c>
      <c r="E27" s="19"/>
      <c r="F27" s="19"/>
      <c r="G27" s="19">
        <f t="shared" si="0"/>
        <v>0</v>
      </c>
      <c r="H27" s="15"/>
    </row>
    <row r="28" spans="1:8" s="2" customFormat="1" ht="15">
      <c r="A28" s="157"/>
      <c r="B28" s="171"/>
      <c r="C28" s="159"/>
      <c r="D28" s="15"/>
      <c r="E28" s="19"/>
      <c r="F28" s="19"/>
      <c r="G28" s="19">
        <f t="shared" si="0"/>
        <v>0</v>
      </c>
      <c r="H28" s="15"/>
    </row>
    <row r="29" spans="1:10" s="2" customFormat="1" ht="17.25" customHeight="1">
      <c r="A29" s="199" t="s">
        <v>117</v>
      </c>
      <c r="B29" s="200"/>
      <c r="C29" s="145"/>
      <c r="D29" s="30"/>
      <c r="E29" s="31">
        <f>E13+E15+E16+E17+E18+E19+E20+E21+E22+E23+E24+E25+E26+E27+E28</f>
        <v>0</v>
      </c>
      <c r="F29" s="31">
        <f>F13+F15+F16+F17+F18+F19+F20+F21+F22+F23+F24+F25+F26+F27</f>
        <v>0</v>
      </c>
      <c r="G29" s="31">
        <f>G13+G15+G16+G17+G18+G19+G20+G21+G22+G23+G24+G25+G26+G27+G28</f>
        <v>0</v>
      </c>
      <c r="H29" s="30"/>
      <c r="J29" s="9">
        <f>E13+E15+E16+E21+E22+E23+E24+E25+E26+E27</f>
        <v>0</v>
      </c>
    </row>
    <row r="30" spans="1:8" s="2" customFormat="1" ht="33.75" customHeight="1">
      <c r="A30" s="142" t="s">
        <v>118</v>
      </c>
      <c r="B30" s="197" t="s">
        <v>119</v>
      </c>
      <c r="C30" s="198"/>
      <c r="D30" s="198"/>
      <c r="E30" s="198"/>
      <c r="F30" s="198"/>
      <c r="G30" s="198"/>
      <c r="H30" s="116"/>
    </row>
    <row r="31" spans="1:8" s="2" customFormat="1" ht="36.75" customHeight="1">
      <c r="A31" s="13" t="s">
        <v>3</v>
      </c>
      <c r="B31" s="11" t="s">
        <v>28</v>
      </c>
      <c r="C31" s="11" t="s">
        <v>5</v>
      </c>
      <c r="D31" s="11" t="s">
        <v>6</v>
      </c>
      <c r="E31" s="12" t="s">
        <v>13</v>
      </c>
      <c r="F31" s="12" t="s">
        <v>27</v>
      </c>
      <c r="G31" s="11" t="s">
        <v>14</v>
      </c>
      <c r="H31" s="11" t="s">
        <v>7</v>
      </c>
    </row>
    <row r="32" spans="1:8" s="2" customFormat="1" ht="30" customHeight="1">
      <c r="A32" s="13" t="s">
        <v>25</v>
      </c>
      <c r="B32" s="118" t="s">
        <v>124</v>
      </c>
      <c r="C32" s="11" t="s">
        <v>12</v>
      </c>
      <c r="D32" s="15">
        <v>1</v>
      </c>
      <c r="E32" s="19">
        <f>E33+E34</f>
        <v>0</v>
      </c>
      <c r="F32" s="19">
        <f>F33+F34</f>
        <v>0</v>
      </c>
      <c r="G32" s="19">
        <f>G33+G34</f>
        <v>0</v>
      </c>
      <c r="H32" s="15"/>
    </row>
    <row r="33" spans="1:8" s="2" customFormat="1" ht="15">
      <c r="A33" s="13"/>
      <c r="B33" s="118"/>
      <c r="C33" s="11"/>
      <c r="D33" s="15"/>
      <c r="E33" s="19"/>
      <c r="F33" s="19"/>
      <c r="G33" s="19">
        <f>E33+F33</f>
        <v>0</v>
      </c>
      <c r="H33" s="15"/>
    </row>
    <row r="34" spans="1:10" s="2" customFormat="1" ht="15">
      <c r="A34" s="13"/>
      <c r="B34" s="118"/>
      <c r="C34" s="11"/>
      <c r="D34" s="15"/>
      <c r="E34" s="19"/>
      <c r="F34" s="19"/>
      <c r="G34" s="19">
        <f>E34+F34</f>
        <v>0</v>
      </c>
      <c r="H34" s="15"/>
      <c r="J34" s="163">
        <f>F29+F38</f>
        <v>0</v>
      </c>
    </row>
    <row r="35" spans="1:8" s="2" customFormat="1" ht="26.25" customHeight="1">
      <c r="A35" s="13" t="s">
        <v>26</v>
      </c>
      <c r="B35" s="118" t="s">
        <v>125</v>
      </c>
      <c r="C35" s="11" t="s">
        <v>12</v>
      </c>
      <c r="D35" s="15">
        <v>1</v>
      </c>
      <c r="E35" s="19">
        <f>E36+E37</f>
        <v>0</v>
      </c>
      <c r="F35" s="19">
        <v>0</v>
      </c>
      <c r="G35" s="19">
        <f>G36+G37</f>
        <v>0</v>
      </c>
      <c r="H35" s="15"/>
    </row>
    <row r="36" spans="1:8" s="2" customFormat="1" ht="15">
      <c r="A36" s="157"/>
      <c r="B36" s="158" t="s">
        <v>160</v>
      </c>
      <c r="C36" s="159"/>
      <c r="D36" s="15"/>
      <c r="E36" s="19"/>
      <c r="F36" s="19"/>
      <c r="G36" s="19">
        <f>E36+F36</f>
        <v>0</v>
      </c>
      <c r="H36" s="15"/>
    </row>
    <row r="37" spans="1:8" s="2" customFormat="1" ht="15">
      <c r="A37" s="157"/>
      <c r="B37" s="158"/>
      <c r="C37" s="159"/>
      <c r="D37" s="15"/>
      <c r="E37" s="19"/>
      <c r="F37" s="19"/>
      <c r="G37" s="19">
        <f>E37+F37</f>
        <v>0</v>
      </c>
      <c r="H37" s="15"/>
    </row>
    <row r="38" spans="1:8" s="2" customFormat="1" ht="24.75" customHeight="1">
      <c r="A38" s="199" t="s">
        <v>121</v>
      </c>
      <c r="B38" s="200"/>
      <c r="C38" s="201"/>
      <c r="D38" s="30"/>
      <c r="E38" s="31">
        <f>E32+E35</f>
        <v>0</v>
      </c>
      <c r="F38" s="31">
        <f>SUM(F32:F35)</f>
        <v>0</v>
      </c>
      <c r="G38" s="31">
        <f>G32+G35</f>
        <v>0</v>
      </c>
      <c r="H38" s="30"/>
    </row>
    <row r="39" s="2" customFormat="1" ht="9.75" customHeight="1">
      <c r="A39" s="36"/>
    </row>
    <row r="40" spans="1:8" s="2" customFormat="1" ht="36.75">
      <c r="A40" s="13" t="s">
        <v>3</v>
      </c>
      <c r="B40" s="11" t="s">
        <v>4</v>
      </c>
      <c r="C40" s="11" t="s">
        <v>5</v>
      </c>
      <c r="D40" s="11" t="s">
        <v>6</v>
      </c>
      <c r="E40" s="12" t="s">
        <v>29</v>
      </c>
      <c r="F40" s="12" t="s">
        <v>27</v>
      </c>
      <c r="G40" s="11" t="s">
        <v>14</v>
      </c>
      <c r="H40" s="11" t="s">
        <v>7</v>
      </c>
    </row>
    <row r="41" spans="1:8" s="2" customFormat="1" ht="15">
      <c r="A41" s="146" t="s">
        <v>130</v>
      </c>
      <c r="B41" s="126" t="s">
        <v>15</v>
      </c>
      <c r="C41" s="23" t="s">
        <v>12</v>
      </c>
      <c r="D41" s="22">
        <v>1</v>
      </c>
      <c r="E41" s="24"/>
      <c r="F41" s="24"/>
      <c r="G41" s="24">
        <f>E41+F41</f>
        <v>0</v>
      </c>
      <c r="H41" s="30"/>
    </row>
    <row r="42" spans="1:7" s="35" customFormat="1" ht="28.5">
      <c r="A42" s="39" t="s">
        <v>131</v>
      </c>
      <c r="B42" s="134" t="s">
        <v>33</v>
      </c>
      <c r="C42" s="34" t="s">
        <v>12</v>
      </c>
      <c r="D42" s="147">
        <v>1</v>
      </c>
      <c r="E42" s="148"/>
      <c r="F42" s="149"/>
      <c r="G42" s="24">
        <f>E42+F42</f>
        <v>0</v>
      </c>
    </row>
    <row r="43" spans="1:8" s="2" customFormat="1" ht="15">
      <c r="A43" s="150"/>
      <c r="B43" s="151" t="s">
        <v>122</v>
      </c>
      <c r="C43" s="152"/>
      <c r="D43" s="153"/>
      <c r="E43" s="154">
        <f>E29+E38+E41+E42</f>
        <v>0</v>
      </c>
      <c r="F43" s="154">
        <f>F29+F38+F41+F42</f>
        <v>0</v>
      </c>
      <c r="G43" s="154">
        <f>G29+G38+G41+G42</f>
        <v>0</v>
      </c>
      <c r="H43" s="30"/>
    </row>
    <row r="44" spans="1:7" s="33" customFormat="1" ht="15" customHeight="1">
      <c r="A44" s="189" t="s">
        <v>102</v>
      </c>
      <c r="B44" s="190"/>
      <c r="C44" s="190"/>
      <c r="D44" s="190"/>
      <c r="E44" s="190"/>
      <c r="F44" s="190"/>
      <c r="G44" s="191"/>
    </row>
    <row r="45" spans="1:7" s="2" customFormat="1" ht="33.75" customHeight="1">
      <c r="A45" s="13" t="s">
        <v>3</v>
      </c>
      <c r="B45" s="11" t="s">
        <v>4</v>
      </c>
      <c r="C45" s="11" t="s">
        <v>5</v>
      </c>
      <c r="D45" s="11" t="s">
        <v>6</v>
      </c>
      <c r="E45" s="12" t="s">
        <v>29</v>
      </c>
      <c r="F45" s="192" t="s">
        <v>30</v>
      </c>
      <c r="G45" s="193"/>
    </row>
    <row r="46" spans="1:7" s="2" customFormat="1" ht="25.5" customHeight="1">
      <c r="A46" s="13"/>
      <c r="B46" s="27" t="s">
        <v>34</v>
      </c>
      <c r="C46" s="23" t="s">
        <v>12</v>
      </c>
      <c r="D46" s="22">
        <v>1</v>
      </c>
      <c r="E46" s="24"/>
      <c r="F46" s="24"/>
      <c r="G46" s="24"/>
    </row>
    <row r="47" spans="1:7" s="2" customFormat="1" ht="15">
      <c r="A47" s="13"/>
      <c r="B47" s="27" t="s">
        <v>35</v>
      </c>
      <c r="C47" s="23" t="s">
        <v>12</v>
      </c>
      <c r="D47" s="22">
        <v>1</v>
      </c>
      <c r="E47" s="24"/>
      <c r="F47" s="24"/>
      <c r="G47" s="24"/>
    </row>
    <row r="48" spans="1:7" s="2" customFormat="1" ht="15">
      <c r="A48" s="13"/>
      <c r="B48" s="27" t="s">
        <v>36</v>
      </c>
      <c r="C48" s="23" t="s">
        <v>12</v>
      </c>
      <c r="D48" s="22">
        <v>1</v>
      </c>
      <c r="E48" s="24"/>
      <c r="F48" s="24"/>
      <c r="G48" s="24"/>
    </row>
    <row r="49" spans="1:7" s="2" customFormat="1" ht="15">
      <c r="A49" s="13"/>
      <c r="B49" s="27" t="s">
        <v>37</v>
      </c>
      <c r="C49" s="23" t="s">
        <v>12</v>
      </c>
      <c r="D49" s="22">
        <v>1</v>
      </c>
      <c r="E49" s="24"/>
      <c r="F49" s="24"/>
      <c r="G49" s="24"/>
    </row>
    <row r="50" spans="1:7" s="2" customFormat="1" ht="15">
      <c r="A50" s="13"/>
      <c r="B50" s="27" t="s">
        <v>38</v>
      </c>
      <c r="C50" s="23" t="s">
        <v>12</v>
      </c>
      <c r="D50" s="15">
        <v>1</v>
      </c>
      <c r="E50" s="24"/>
      <c r="F50" s="21"/>
      <c r="G50" s="19"/>
    </row>
    <row r="51" spans="1:7" s="2" customFormat="1" ht="15">
      <c r="A51" s="13"/>
      <c r="B51" s="14"/>
      <c r="C51" s="23"/>
      <c r="D51" s="22"/>
      <c r="E51" s="24"/>
      <c r="F51" s="24"/>
      <c r="G51" s="24"/>
    </row>
    <row r="52" spans="1:7" s="2" customFormat="1" ht="15">
      <c r="A52" s="194" t="s">
        <v>39</v>
      </c>
      <c r="B52" s="195"/>
      <c r="C52" s="196"/>
      <c r="D52" s="15"/>
      <c r="E52" s="24">
        <f>SUM(E46:E51)</f>
        <v>0</v>
      </c>
      <c r="F52" s="17"/>
      <c r="G52" s="15"/>
    </row>
    <row r="53" spans="1:7" s="2" customFormat="1" ht="15">
      <c r="A53" s="37"/>
      <c r="B53" s="8"/>
      <c r="C53" s="8"/>
      <c r="D53" s="25"/>
      <c r="E53" s="32"/>
      <c r="F53" s="26"/>
      <c r="G53" s="25"/>
    </row>
    <row r="54" spans="1:7" s="2" customFormat="1" ht="15">
      <c r="A54" s="37"/>
      <c r="B54" s="8"/>
      <c r="C54" s="8"/>
      <c r="D54" s="25"/>
      <c r="E54" s="32"/>
      <c r="F54" s="26"/>
      <c r="G54" s="25"/>
    </row>
    <row r="55" spans="1:7" s="2" customFormat="1" ht="15">
      <c r="A55" s="37"/>
      <c r="B55" s="8"/>
      <c r="C55" s="8"/>
      <c r="D55" s="25"/>
      <c r="E55" s="32"/>
      <c r="F55" s="26"/>
      <c r="G55" s="25"/>
    </row>
    <row r="56" spans="1:7" s="2" customFormat="1" ht="15">
      <c r="A56" s="37"/>
      <c r="B56" s="8"/>
      <c r="C56" s="8"/>
      <c r="D56" s="25"/>
      <c r="E56" s="32"/>
      <c r="F56" s="26"/>
      <c r="G56" s="25"/>
    </row>
    <row r="57" s="2" customFormat="1" ht="15">
      <c r="A57" s="36"/>
    </row>
    <row r="58" spans="1:7" s="2" customFormat="1" ht="15">
      <c r="A58" s="203" t="s">
        <v>9</v>
      </c>
      <c r="B58" s="203"/>
      <c r="C58" s="203"/>
      <c r="D58" s="203"/>
      <c r="E58" s="204">
        <f>G43+E52</f>
        <v>0</v>
      </c>
      <c r="F58" s="204"/>
      <c r="G58" s="204"/>
    </row>
    <row r="59" spans="1:10" s="2" customFormat="1" ht="15">
      <c r="A59" s="36"/>
      <c r="G59" s="9"/>
      <c r="J59" s="2" t="s">
        <v>58</v>
      </c>
    </row>
    <row r="60" s="2" customFormat="1" ht="15">
      <c r="A60" s="36"/>
    </row>
    <row r="61" s="2" customFormat="1" ht="15">
      <c r="A61" s="36"/>
    </row>
    <row r="62" s="2" customFormat="1" ht="15">
      <c r="A62" s="36"/>
    </row>
    <row r="63" spans="1:5" s="2" customFormat="1" ht="15">
      <c r="A63" s="205" t="s">
        <v>31</v>
      </c>
      <c r="B63" s="205"/>
      <c r="E63" s="2" t="s">
        <v>10</v>
      </c>
    </row>
    <row r="64" spans="1:5" s="2" customFormat="1" ht="15">
      <c r="A64" s="205" t="s">
        <v>1</v>
      </c>
      <c r="B64" s="205"/>
      <c r="E64" s="2" t="s">
        <v>105</v>
      </c>
    </row>
    <row r="65" spans="1:5" s="2" customFormat="1" ht="30" customHeight="1">
      <c r="A65" s="202" t="s">
        <v>145</v>
      </c>
      <c r="B65" s="202"/>
      <c r="C65" s="18"/>
      <c r="E65" s="2" t="s">
        <v>11</v>
      </c>
    </row>
    <row r="66" s="2" customFormat="1" ht="15">
      <c r="A66" s="36"/>
    </row>
    <row r="67" s="2" customFormat="1" ht="15">
      <c r="A67" s="36"/>
    </row>
    <row r="68" s="2" customFormat="1" ht="15">
      <c r="A68" s="36"/>
    </row>
    <row r="69" s="2" customFormat="1" ht="15">
      <c r="A69" s="36"/>
    </row>
  </sheetData>
  <sheetProtection/>
  <mergeCells count="17">
    <mergeCell ref="A64:B64"/>
    <mergeCell ref="A65:B65"/>
    <mergeCell ref="A44:G44"/>
    <mergeCell ref="F45:G45"/>
    <mergeCell ref="A52:C52"/>
    <mergeCell ref="A58:D58"/>
    <mergeCell ref="E58:G58"/>
    <mergeCell ref="A63:B63"/>
    <mergeCell ref="A1:B1"/>
    <mergeCell ref="A3:E3"/>
    <mergeCell ref="A5:H5"/>
    <mergeCell ref="A6:H6"/>
    <mergeCell ref="A38:C38"/>
    <mergeCell ref="B7:H7"/>
    <mergeCell ref="B11:G11"/>
    <mergeCell ref="A29:B29"/>
    <mergeCell ref="B30:G30"/>
  </mergeCells>
  <printOptions/>
  <pageMargins left="0.24" right="0.18" top="0.37" bottom="0.75" header="0.25" footer="0.2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34">
      <selection activeCell="E41" sqref="E41"/>
    </sheetView>
  </sheetViews>
  <sheetFormatPr defaultColWidth="9.140625" defaultRowHeight="15"/>
  <cols>
    <col min="1" max="1" width="5.140625" style="40" customWidth="1"/>
    <col min="2" max="2" width="41.421875" style="10" customWidth="1"/>
    <col min="3" max="3" width="6.140625" style="10" customWidth="1"/>
    <col min="4" max="4" width="5.00390625" style="10" customWidth="1"/>
    <col min="5" max="5" width="11.421875" style="10" customWidth="1"/>
    <col min="6" max="6" width="7.140625" style="10" customWidth="1"/>
    <col min="7" max="7" width="10.57421875" style="10" customWidth="1"/>
    <col min="8" max="16384" width="9.140625" style="10" customWidth="1"/>
  </cols>
  <sheetData>
    <row r="1" spans="1:5" s="2" customFormat="1" ht="15">
      <c r="A1" s="180" t="s">
        <v>0</v>
      </c>
      <c r="B1" s="180"/>
      <c r="C1" s="1" t="s">
        <v>164</v>
      </c>
      <c r="D1" s="1"/>
      <c r="E1" s="1"/>
    </row>
    <row r="2" s="2" customFormat="1" ht="15">
      <c r="A2" s="36"/>
    </row>
    <row r="3" spans="1:7" s="2" customFormat="1" ht="15">
      <c r="A3" s="180" t="s">
        <v>8</v>
      </c>
      <c r="B3" s="180"/>
      <c r="C3" s="180"/>
      <c r="D3" s="180"/>
      <c r="E3" s="180"/>
      <c r="F3" s="3" t="s">
        <v>136</v>
      </c>
      <c r="G3" s="1"/>
    </row>
    <row r="4" s="2" customFormat="1" ht="15">
      <c r="A4" s="36"/>
    </row>
    <row r="5" spans="1:8" s="2" customFormat="1" ht="18.75">
      <c r="A5" s="181" t="s">
        <v>144</v>
      </c>
      <c r="B5" s="181"/>
      <c r="C5" s="181"/>
      <c r="D5" s="181"/>
      <c r="E5" s="181"/>
      <c r="F5" s="181"/>
      <c r="G5" s="181"/>
      <c r="H5" s="181"/>
    </row>
    <row r="6" spans="1:8" s="2" customFormat="1" ht="15">
      <c r="A6" s="202" t="s">
        <v>108</v>
      </c>
      <c r="B6" s="202"/>
      <c r="C6" s="202"/>
      <c r="D6" s="202"/>
      <c r="E6" s="202"/>
      <c r="F6" s="202"/>
      <c r="G6" s="202"/>
      <c r="H6" s="202"/>
    </row>
    <row r="7" spans="1:8" s="2" customFormat="1" ht="15">
      <c r="A7" s="36"/>
      <c r="B7" s="206" t="s">
        <v>1</v>
      </c>
      <c r="C7" s="206"/>
      <c r="D7" s="206"/>
      <c r="E7" s="206"/>
      <c r="F7" s="206"/>
      <c r="G7" s="206"/>
      <c r="H7" s="206"/>
    </row>
    <row r="8" s="2" customFormat="1" ht="0.75" customHeight="1">
      <c r="A8" s="36"/>
    </row>
    <row r="9" spans="1:6" s="2" customFormat="1" ht="15">
      <c r="A9" s="36"/>
      <c r="B9" s="4" t="s">
        <v>2</v>
      </c>
      <c r="C9" s="4"/>
      <c r="D9" s="5" t="s">
        <v>143</v>
      </c>
      <c r="E9" s="4"/>
      <c r="F9" s="4"/>
    </row>
    <row r="10" s="2" customFormat="1" ht="15">
      <c r="A10" s="36"/>
    </row>
    <row r="11" spans="1:9" s="2" customFormat="1" ht="60.75" customHeight="1">
      <c r="A11" s="142" t="s">
        <v>109</v>
      </c>
      <c r="B11" s="197" t="s">
        <v>110</v>
      </c>
      <c r="C11" s="198"/>
      <c r="D11" s="198"/>
      <c r="E11" s="198"/>
      <c r="F11" s="198"/>
      <c r="G11" s="198"/>
      <c r="H11" s="7">
        <v>3057.4</v>
      </c>
      <c r="I11" s="7"/>
    </row>
    <row r="12" spans="1:12" s="2" customFormat="1" ht="37.5" customHeight="1">
      <c r="A12" s="13" t="s">
        <v>3</v>
      </c>
      <c r="B12" s="11" t="s">
        <v>28</v>
      </c>
      <c r="C12" s="11" t="s">
        <v>5</v>
      </c>
      <c r="D12" s="11" t="s">
        <v>6</v>
      </c>
      <c r="E12" s="12" t="s">
        <v>13</v>
      </c>
      <c r="F12" s="12" t="s">
        <v>27</v>
      </c>
      <c r="G12" s="11" t="s">
        <v>14</v>
      </c>
      <c r="H12" s="11" t="s">
        <v>7</v>
      </c>
      <c r="K12" s="2" t="s">
        <v>58</v>
      </c>
      <c r="L12" s="6"/>
    </row>
    <row r="13" spans="1:8" s="2" customFormat="1" ht="28.5" customHeight="1">
      <c r="A13" s="13" t="s">
        <v>17</v>
      </c>
      <c r="B13" s="118" t="s">
        <v>111</v>
      </c>
      <c r="C13" s="11" t="s">
        <v>12</v>
      </c>
      <c r="D13" s="15">
        <v>1</v>
      </c>
      <c r="E13" s="19">
        <v>13308.07</v>
      </c>
      <c r="F13" s="19"/>
      <c r="G13" s="19">
        <f aca="true" t="shared" si="0" ref="G13:G27">E13+F13</f>
        <v>13308.07</v>
      </c>
      <c r="H13" s="15"/>
    </row>
    <row r="14" spans="1:8" s="4" customFormat="1" ht="15">
      <c r="A14" s="38"/>
      <c r="B14" s="167" t="s">
        <v>128</v>
      </c>
      <c r="C14" s="125"/>
      <c r="D14" s="28"/>
      <c r="E14" s="29"/>
      <c r="F14" s="29"/>
      <c r="G14" s="29">
        <f>E14</f>
        <v>0</v>
      </c>
      <c r="H14" s="28"/>
    </row>
    <row r="15" spans="1:8" s="2" customFormat="1" ht="30" customHeight="1">
      <c r="A15" s="13" t="s">
        <v>18</v>
      </c>
      <c r="B15" s="118" t="s">
        <v>112</v>
      </c>
      <c r="C15" s="11" t="s">
        <v>12</v>
      </c>
      <c r="D15" s="15">
        <v>1</v>
      </c>
      <c r="E15" s="19">
        <v>2538.9</v>
      </c>
      <c r="F15" s="19"/>
      <c r="G15" s="19">
        <f t="shared" si="0"/>
        <v>2538.9</v>
      </c>
      <c r="H15" s="15"/>
    </row>
    <row r="16" spans="1:8" s="2" customFormat="1" ht="15" customHeight="1">
      <c r="A16" s="13" t="s">
        <v>19</v>
      </c>
      <c r="B16" s="122" t="s">
        <v>16</v>
      </c>
      <c r="C16" s="11" t="s">
        <v>12</v>
      </c>
      <c r="D16" s="15">
        <v>1</v>
      </c>
      <c r="E16" s="19">
        <v>611</v>
      </c>
      <c r="F16" s="19"/>
      <c r="G16" s="19">
        <f t="shared" si="0"/>
        <v>611</v>
      </c>
      <c r="H16" s="15"/>
    </row>
    <row r="17" spans="1:8" s="2" customFormat="1" ht="15" customHeight="1">
      <c r="A17" s="13" t="s">
        <v>20</v>
      </c>
      <c r="B17" s="56" t="s">
        <v>65</v>
      </c>
      <c r="C17" s="11" t="s">
        <v>12</v>
      </c>
      <c r="D17" s="15">
        <v>1</v>
      </c>
      <c r="E17" s="19">
        <v>130.23</v>
      </c>
      <c r="F17" s="19"/>
      <c r="G17" s="19">
        <f t="shared" si="0"/>
        <v>130.23</v>
      </c>
      <c r="H17" s="15"/>
    </row>
    <row r="18" spans="1:8" s="2" customFormat="1" ht="15" customHeight="1">
      <c r="A18" s="13" t="s">
        <v>21</v>
      </c>
      <c r="B18" s="56" t="s">
        <v>66</v>
      </c>
      <c r="C18" s="11" t="s">
        <v>12</v>
      </c>
      <c r="D18" s="15">
        <v>1</v>
      </c>
      <c r="E18" s="19"/>
      <c r="F18" s="19"/>
      <c r="G18" s="19">
        <f t="shared" si="0"/>
        <v>0</v>
      </c>
      <c r="H18" s="15"/>
    </row>
    <row r="19" spans="1:8" s="2" customFormat="1" ht="15" customHeight="1">
      <c r="A19" s="13" t="s">
        <v>22</v>
      </c>
      <c r="B19" s="56" t="s">
        <v>69</v>
      </c>
      <c r="C19" s="11" t="s">
        <v>12</v>
      </c>
      <c r="D19" s="15">
        <v>1</v>
      </c>
      <c r="E19" s="19"/>
      <c r="F19" s="19"/>
      <c r="G19" s="19">
        <f t="shared" si="0"/>
        <v>0</v>
      </c>
      <c r="H19" s="15"/>
    </row>
    <row r="20" spans="1:8" s="2" customFormat="1" ht="15" customHeight="1">
      <c r="A20" s="13" t="s">
        <v>23</v>
      </c>
      <c r="B20" s="56" t="s">
        <v>67</v>
      </c>
      <c r="C20" s="11" t="s">
        <v>12</v>
      </c>
      <c r="D20" s="15">
        <v>1</v>
      </c>
      <c r="E20" s="19"/>
      <c r="F20" s="19"/>
      <c r="G20" s="19">
        <f t="shared" si="0"/>
        <v>0</v>
      </c>
      <c r="H20" s="15"/>
    </row>
    <row r="21" spans="1:8" s="2" customFormat="1" ht="15">
      <c r="A21" s="13" t="s">
        <v>24</v>
      </c>
      <c r="B21" s="122" t="s">
        <v>32</v>
      </c>
      <c r="C21" s="11" t="s">
        <v>12</v>
      </c>
      <c r="D21" s="15">
        <v>1</v>
      </c>
      <c r="E21" s="20"/>
      <c r="F21" s="19"/>
      <c r="G21" s="19">
        <f t="shared" si="0"/>
        <v>0</v>
      </c>
      <c r="H21" s="15"/>
    </row>
    <row r="22" spans="1:8" s="2" customFormat="1" ht="15">
      <c r="A22" s="13" t="s">
        <v>93</v>
      </c>
      <c r="B22" s="122" t="s">
        <v>113</v>
      </c>
      <c r="C22" s="11" t="s">
        <v>12</v>
      </c>
      <c r="D22" s="15">
        <v>1</v>
      </c>
      <c r="E22" s="16">
        <v>3057.82</v>
      </c>
      <c r="F22" s="19"/>
      <c r="G22" s="19">
        <f t="shared" si="0"/>
        <v>3057.82</v>
      </c>
      <c r="H22" s="15"/>
    </row>
    <row r="23" spans="1:8" s="2" customFormat="1" ht="30">
      <c r="A23" s="13" t="s">
        <v>94</v>
      </c>
      <c r="B23" s="118" t="s">
        <v>114</v>
      </c>
      <c r="C23" s="11" t="s">
        <v>12</v>
      </c>
      <c r="D23" s="15">
        <v>1</v>
      </c>
      <c r="E23" s="16">
        <v>3577.16</v>
      </c>
      <c r="F23" s="19"/>
      <c r="G23" s="19">
        <f t="shared" si="0"/>
        <v>3577.16</v>
      </c>
      <c r="H23" s="15"/>
    </row>
    <row r="24" spans="1:8" s="2" customFormat="1" ht="15">
      <c r="A24" s="13" t="s">
        <v>132</v>
      </c>
      <c r="B24" s="122" t="s">
        <v>115</v>
      </c>
      <c r="C24" s="11" t="s">
        <v>12</v>
      </c>
      <c r="D24" s="15">
        <v>1</v>
      </c>
      <c r="E24" s="16">
        <v>5350.45</v>
      </c>
      <c r="F24" s="19"/>
      <c r="G24" s="19">
        <f t="shared" si="0"/>
        <v>5350.45</v>
      </c>
      <c r="H24" s="15"/>
    </row>
    <row r="25" spans="1:8" s="2" customFormat="1" ht="27.75" customHeight="1">
      <c r="A25" s="13" t="s">
        <v>133</v>
      </c>
      <c r="B25" s="143" t="s">
        <v>116</v>
      </c>
      <c r="C25" s="11" t="s">
        <v>12</v>
      </c>
      <c r="D25" s="15">
        <v>1</v>
      </c>
      <c r="E25" s="16">
        <f>2.274*H11</f>
        <v>6952.5276</v>
      </c>
      <c r="F25" s="19"/>
      <c r="G25" s="19">
        <f t="shared" si="0"/>
        <v>6952.5276</v>
      </c>
      <c r="H25" s="15"/>
    </row>
    <row r="26" spans="1:8" s="2" customFormat="1" ht="15">
      <c r="A26" s="13" t="s">
        <v>134</v>
      </c>
      <c r="B26" s="144" t="s">
        <v>98</v>
      </c>
      <c r="C26" s="11" t="s">
        <v>12</v>
      </c>
      <c r="D26" s="15">
        <v>1</v>
      </c>
      <c r="E26" s="19">
        <v>764.35</v>
      </c>
      <c r="F26" s="19"/>
      <c r="G26" s="19">
        <f t="shared" si="0"/>
        <v>764.35</v>
      </c>
      <c r="H26" s="15"/>
    </row>
    <row r="27" spans="1:8" s="2" customFormat="1" ht="15">
      <c r="A27" s="13" t="s">
        <v>135</v>
      </c>
      <c r="B27" s="144" t="s">
        <v>99</v>
      </c>
      <c r="C27" s="11" t="s">
        <v>12</v>
      </c>
      <c r="D27" s="15">
        <v>1</v>
      </c>
      <c r="E27" s="19">
        <v>642.05</v>
      </c>
      <c r="F27" s="19"/>
      <c r="G27" s="19">
        <f t="shared" si="0"/>
        <v>642.05</v>
      </c>
      <c r="H27" s="15"/>
    </row>
    <row r="28" spans="1:10" s="2" customFormat="1" ht="17.25" customHeight="1">
      <c r="A28" s="199" t="s">
        <v>117</v>
      </c>
      <c r="B28" s="200"/>
      <c r="C28" s="145"/>
      <c r="D28" s="30"/>
      <c r="E28" s="31">
        <f>E13+E15+E16+E17+E18+E19+E20+E21+E22+E23+E24+E25+E26+E27</f>
        <v>36932.5576</v>
      </c>
      <c r="F28" s="31">
        <f>F13+F15+F16+F17+F18+F19+F20+F21+F22+F23+F24+F25+F26+F27</f>
        <v>0</v>
      </c>
      <c r="G28" s="31">
        <f>G13+G15+G16+G17+G18+G19+G20+G21+G22+G23+G24+G25+G26+G27</f>
        <v>36932.5576</v>
      </c>
      <c r="H28" s="30"/>
      <c r="J28" s="9"/>
    </row>
    <row r="29" spans="1:8" s="2" customFormat="1" ht="33.75" customHeight="1">
      <c r="A29" s="142" t="s">
        <v>118</v>
      </c>
      <c r="B29" s="197" t="s">
        <v>119</v>
      </c>
      <c r="C29" s="198"/>
      <c r="D29" s="198"/>
      <c r="E29" s="198"/>
      <c r="F29" s="198"/>
      <c r="G29" s="198"/>
      <c r="H29" s="116"/>
    </row>
    <row r="30" spans="1:8" s="2" customFormat="1" ht="36.75" customHeight="1">
      <c r="A30" s="13" t="s">
        <v>3</v>
      </c>
      <c r="B30" s="11" t="s">
        <v>28</v>
      </c>
      <c r="C30" s="11" t="s">
        <v>5</v>
      </c>
      <c r="D30" s="11" t="s">
        <v>6</v>
      </c>
      <c r="E30" s="12" t="s">
        <v>13</v>
      </c>
      <c r="F30" s="12" t="s">
        <v>27</v>
      </c>
      <c r="G30" s="11" t="s">
        <v>14</v>
      </c>
      <c r="H30" s="11" t="s">
        <v>7</v>
      </c>
    </row>
    <row r="31" spans="1:8" s="2" customFormat="1" ht="30" customHeight="1">
      <c r="A31" s="13" t="s">
        <v>25</v>
      </c>
      <c r="B31" s="118" t="s">
        <v>124</v>
      </c>
      <c r="C31" s="11" t="s">
        <v>12</v>
      </c>
      <c r="D31" s="15">
        <v>1</v>
      </c>
      <c r="E31" s="19">
        <f>E32+E33</f>
        <v>0</v>
      </c>
      <c r="F31" s="19">
        <f>F32+F33</f>
        <v>0</v>
      </c>
      <c r="G31" s="19">
        <f>G32+G33</f>
        <v>0</v>
      </c>
      <c r="H31" s="15"/>
    </row>
    <row r="32" spans="1:8" s="2" customFormat="1" ht="15">
      <c r="A32" s="13"/>
      <c r="B32" s="118"/>
      <c r="C32" s="11"/>
      <c r="D32" s="15"/>
      <c r="E32" s="19"/>
      <c r="F32" s="19"/>
      <c r="G32" s="19">
        <f>E32+F32</f>
        <v>0</v>
      </c>
      <c r="H32" s="15"/>
    </row>
    <row r="33" spans="1:10" s="2" customFormat="1" ht="15">
      <c r="A33" s="13"/>
      <c r="B33" s="118"/>
      <c r="C33" s="11"/>
      <c r="D33" s="15"/>
      <c r="E33" s="19"/>
      <c r="F33" s="19"/>
      <c r="G33" s="19">
        <f>E33+F33</f>
        <v>0</v>
      </c>
      <c r="H33" s="15"/>
      <c r="J33" s="163">
        <f>F28+F37</f>
        <v>0</v>
      </c>
    </row>
    <row r="34" spans="1:8" s="2" customFormat="1" ht="26.25" customHeight="1">
      <c r="A34" s="13" t="s">
        <v>26</v>
      </c>
      <c r="B34" s="118" t="s">
        <v>125</v>
      </c>
      <c r="C34" s="11" t="s">
        <v>12</v>
      </c>
      <c r="D34" s="15">
        <v>1</v>
      </c>
      <c r="E34" s="19">
        <f>E35+E36</f>
        <v>0</v>
      </c>
      <c r="F34" s="19">
        <v>0</v>
      </c>
      <c r="G34" s="19">
        <f>G35+G36</f>
        <v>0</v>
      </c>
      <c r="H34" s="15"/>
    </row>
    <row r="35" spans="1:8" s="2" customFormat="1" ht="15">
      <c r="A35" s="157"/>
      <c r="B35" s="158"/>
      <c r="C35" s="159"/>
      <c r="D35" s="15"/>
      <c r="E35" s="19"/>
      <c r="F35" s="19"/>
      <c r="G35" s="19">
        <f>E35+F35</f>
        <v>0</v>
      </c>
      <c r="H35" s="15"/>
    </row>
    <row r="36" spans="1:8" s="2" customFormat="1" ht="15">
      <c r="A36" s="157"/>
      <c r="B36" s="158"/>
      <c r="C36" s="159"/>
      <c r="D36" s="15"/>
      <c r="E36" s="19"/>
      <c r="F36" s="19"/>
      <c r="G36" s="19">
        <f>E36+F36</f>
        <v>0</v>
      </c>
      <c r="H36" s="15"/>
    </row>
    <row r="37" spans="1:8" s="2" customFormat="1" ht="24.75" customHeight="1">
      <c r="A37" s="199" t="s">
        <v>121</v>
      </c>
      <c r="B37" s="200"/>
      <c r="C37" s="201"/>
      <c r="D37" s="30"/>
      <c r="E37" s="31">
        <f>E31+E34</f>
        <v>0</v>
      </c>
      <c r="F37" s="31">
        <f>SUM(F31:F34)</f>
        <v>0</v>
      </c>
      <c r="G37" s="31">
        <f>G31+G34</f>
        <v>0</v>
      </c>
      <c r="H37" s="30"/>
    </row>
    <row r="38" s="2" customFormat="1" ht="9.75" customHeight="1">
      <c r="A38" s="36"/>
    </row>
    <row r="39" spans="1:8" s="2" customFormat="1" ht="48.75">
      <c r="A39" s="13" t="s">
        <v>3</v>
      </c>
      <c r="B39" s="11" t="s">
        <v>4</v>
      </c>
      <c r="C39" s="11" t="s">
        <v>5</v>
      </c>
      <c r="D39" s="11" t="s">
        <v>6</v>
      </c>
      <c r="E39" s="12" t="s">
        <v>29</v>
      </c>
      <c r="F39" s="12" t="s">
        <v>27</v>
      </c>
      <c r="G39" s="11" t="s">
        <v>14</v>
      </c>
      <c r="H39" s="11" t="s">
        <v>7</v>
      </c>
    </row>
    <row r="40" spans="1:8" s="2" customFormat="1" ht="15">
      <c r="A40" s="146" t="s">
        <v>130</v>
      </c>
      <c r="B40" s="126" t="s">
        <v>15</v>
      </c>
      <c r="C40" s="23" t="s">
        <v>12</v>
      </c>
      <c r="D40" s="22">
        <v>1</v>
      </c>
      <c r="E40" s="24">
        <v>5318.95</v>
      </c>
      <c r="F40" s="24"/>
      <c r="G40" s="24">
        <f>E40+F40</f>
        <v>5318.95</v>
      </c>
      <c r="H40" s="30"/>
    </row>
    <row r="41" spans="1:7" s="35" customFormat="1" ht="28.5">
      <c r="A41" s="39" t="s">
        <v>131</v>
      </c>
      <c r="B41" s="134" t="s">
        <v>33</v>
      </c>
      <c r="C41" s="34" t="s">
        <v>12</v>
      </c>
      <c r="D41" s="147">
        <v>1</v>
      </c>
      <c r="E41" s="148"/>
      <c r="F41" s="149"/>
      <c r="G41" s="24">
        <f>E41+F41</f>
        <v>0</v>
      </c>
    </row>
    <row r="42" spans="1:8" s="2" customFormat="1" ht="15">
      <c r="A42" s="150"/>
      <c r="B42" s="151" t="s">
        <v>122</v>
      </c>
      <c r="C42" s="152"/>
      <c r="D42" s="153"/>
      <c r="E42" s="154">
        <f>E28+E37+E40+E41</f>
        <v>42251.5076</v>
      </c>
      <c r="F42" s="154">
        <f>F28+F37+F40+F41</f>
        <v>0</v>
      </c>
      <c r="G42" s="154">
        <f>G28+G37+G40+G41</f>
        <v>42251.5076</v>
      </c>
      <c r="H42" s="30"/>
    </row>
    <row r="43" spans="1:7" s="33" customFormat="1" ht="15" customHeight="1">
      <c r="A43" s="189" t="s">
        <v>102</v>
      </c>
      <c r="B43" s="190"/>
      <c r="C43" s="190"/>
      <c r="D43" s="190"/>
      <c r="E43" s="190"/>
      <c r="F43" s="190"/>
      <c r="G43" s="191"/>
    </row>
    <row r="44" spans="1:7" s="2" customFormat="1" ht="33.75" customHeight="1">
      <c r="A44" s="13" t="s">
        <v>3</v>
      </c>
      <c r="B44" s="11" t="s">
        <v>4</v>
      </c>
      <c r="C44" s="11" t="s">
        <v>5</v>
      </c>
      <c r="D44" s="11" t="s">
        <v>6</v>
      </c>
      <c r="E44" s="12" t="s">
        <v>29</v>
      </c>
      <c r="F44" s="192" t="s">
        <v>30</v>
      </c>
      <c r="G44" s="193"/>
    </row>
    <row r="45" spans="1:7" s="2" customFormat="1" ht="25.5" customHeight="1">
      <c r="A45" s="13"/>
      <c r="B45" s="27" t="s">
        <v>34</v>
      </c>
      <c r="C45" s="23" t="s">
        <v>12</v>
      </c>
      <c r="D45" s="22">
        <v>1</v>
      </c>
      <c r="E45" s="24">
        <v>1292.91</v>
      </c>
      <c r="F45" s="24"/>
      <c r="G45" s="24"/>
    </row>
    <row r="46" spans="1:7" s="2" customFormat="1" ht="15">
      <c r="A46" s="13"/>
      <c r="B46" s="27" t="s">
        <v>35</v>
      </c>
      <c r="C46" s="23" t="s">
        <v>12</v>
      </c>
      <c r="D46" s="22">
        <v>1</v>
      </c>
      <c r="E46" s="24">
        <v>35338.38</v>
      </c>
      <c r="F46" s="24"/>
      <c r="G46" s="24"/>
    </row>
    <row r="47" spans="1:7" s="2" customFormat="1" ht="15">
      <c r="A47" s="13"/>
      <c r="B47" s="27" t="s">
        <v>36</v>
      </c>
      <c r="C47" s="23" t="s">
        <v>12</v>
      </c>
      <c r="D47" s="22">
        <v>1</v>
      </c>
      <c r="E47" s="24">
        <v>10233.79</v>
      </c>
      <c r="F47" s="24"/>
      <c r="G47" s="24"/>
    </row>
    <row r="48" spans="1:7" s="2" customFormat="1" ht="15">
      <c r="A48" s="13"/>
      <c r="B48" s="27" t="s">
        <v>37</v>
      </c>
      <c r="C48" s="23" t="s">
        <v>12</v>
      </c>
      <c r="D48" s="22">
        <v>1</v>
      </c>
      <c r="E48" s="24">
        <v>4669.5</v>
      </c>
      <c r="F48" s="24"/>
      <c r="G48" s="24"/>
    </row>
    <row r="49" spans="1:7" s="2" customFormat="1" ht="15">
      <c r="A49" s="13"/>
      <c r="B49" s="27" t="s">
        <v>38</v>
      </c>
      <c r="C49" s="23" t="s">
        <v>12</v>
      </c>
      <c r="D49" s="15">
        <v>1</v>
      </c>
      <c r="E49" s="24">
        <v>5489.65</v>
      </c>
      <c r="F49" s="21"/>
      <c r="G49" s="19"/>
    </row>
    <row r="50" spans="1:7" s="2" customFormat="1" ht="15">
      <c r="A50" s="13"/>
      <c r="B50" s="14"/>
      <c r="C50" s="23"/>
      <c r="D50" s="22"/>
      <c r="E50" s="24"/>
      <c r="F50" s="24"/>
      <c r="G50" s="24"/>
    </row>
    <row r="51" spans="1:7" s="2" customFormat="1" ht="15">
      <c r="A51" s="194" t="s">
        <v>39</v>
      </c>
      <c r="B51" s="195"/>
      <c r="C51" s="196"/>
      <c r="D51" s="15"/>
      <c r="E51" s="24">
        <f>SUM(E45:E50)</f>
        <v>57024.23</v>
      </c>
      <c r="F51" s="17"/>
      <c r="G51" s="15"/>
    </row>
    <row r="52" spans="1:7" s="2" customFormat="1" ht="15">
      <c r="A52" s="37"/>
      <c r="B52" s="8"/>
      <c r="C52" s="8"/>
      <c r="D52" s="25"/>
      <c r="E52" s="32"/>
      <c r="F52" s="26"/>
      <c r="G52" s="25"/>
    </row>
    <row r="53" spans="1:7" s="2" customFormat="1" ht="15">
      <c r="A53" s="37"/>
      <c r="B53" s="8"/>
      <c r="C53" s="8"/>
      <c r="D53" s="25"/>
      <c r="E53" s="32"/>
      <c r="F53" s="26"/>
      <c r="G53" s="25"/>
    </row>
    <row r="54" spans="1:7" s="2" customFormat="1" ht="15">
      <c r="A54" s="37"/>
      <c r="B54" s="8"/>
      <c r="C54" s="8"/>
      <c r="D54" s="25"/>
      <c r="E54" s="32"/>
      <c r="F54" s="26"/>
      <c r="G54" s="25"/>
    </row>
    <row r="55" spans="1:7" s="2" customFormat="1" ht="15">
      <c r="A55" s="37"/>
      <c r="B55" s="8"/>
      <c r="C55" s="8"/>
      <c r="D55" s="25"/>
      <c r="E55" s="32"/>
      <c r="F55" s="26"/>
      <c r="G55" s="25"/>
    </row>
    <row r="56" s="2" customFormat="1" ht="15">
      <c r="A56" s="36"/>
    </row>
    <row r="57" spans="1:7" s="2" customFormat="1" ht="15">
      <c r="A57" s="203" t="s">
        <v>9</v>
      </c>
      <c r="B57" s="203"/>
      <c r="C57" s="203"/>
      <c r="D57" s="203"/>
      <c r="E57" s="204">
        <f>G42+E51</f>
        <v>99275.7376</v>
      </c>
      <c r="F57" s="204"/>
      <c r="G57" s="204"/>
    </row>
    <row r="58" spans="1:10" s="2" customFormat="1" ht="15">
      <c r="A58" s="36"/>
      <c r="G58" s="9"/>
      <c r="J58" s="2" t="s">
        <v>58</v>
      </c>
    </row>
    <row r="59" s="2" customFormat="1" ht="15">
      <c r="A59" s="36"/>
    </row>
    <row r="60" s="2" customFormat="1" ht="15">
      <c r="A60" s="36"/>
    </row>
    <row r="61" s="2" customFormat="1" ht="15">
      <c r="A61" s="36"/>
    </row>
    <row r="62" spans="1:5" s="2" customFormat="1" ht="15">
      <c r="A62" s="205" t="s">
        <v>31</v>
      </c>
      <c r="B62" s="205"/>
      <c r="E62" s="2" t="s">
        <v>10</v>
      </c>
    </row>
    <row r="63" spans="1:5" s="2" customFormat="1" ht="15">
      <c r="A63" s="205" t="s">
        <v>1</v>
      </c>
      <c r="B63" s="205"/>
      <c r="E63" s="2" t="s">
        <v>162</v>
      </c>
    </row>
    <row r="64" spans="1:5" s="2" customFormat="1" ht="30" customHeight="1">
      <c r="A64" s="202" t="s">
        <v>145</v>
      </c>
      <c r="B64" s="202"/>
      <c r="C64" s="18"/>
      <c r="E64" s="2" t="s">
        <v>163</v>
      </c>
    </row>
    <row r="65" s="2" customFormat="1" ht="15">
      <c r="A65" s="36"/>
    </row>
    <row r="66" s="2" customFormat="1" ht="15">
      <c r="A66" s="36"/>
    </row>
    <row r="67" s="2" customFormat="1" ht="15">
      <c r="A67" s="36"/>
    </row>
    <row r="68" s="2" customFormat="1" ht="15">
      <c r="A68" s="36"/>
    </row>
  </sheetData>
  <sheetProtection/>
  <mergeCells count="17">
    <mergeCell ref="A63:B63"/>
    <mergeCell ref="A64:B64"/>
    <mergeCell ref="A43:G43"/>
    <mergeCell ref="F44:G44"/>
    <mergeCell ref="A51:C51"/>
    <mergeCell ref="A57:D57"/>
    <mergeCell ref="E57:G57"/>
    <mergeCell ref="A62:B62"/>
    <mergeCell ref="A1:B1"/>
    <mergeCell ref="A3:E3"/>
    <mergeCell ref="A5:H5"/>
    <mergeCell ref="A6:H6"/>
    <mergeCell ref="A37:C37"/>
    <mergeCell ref="B7:H7"/>
    <mergeCell ref="B11:G11"/>
    <mergeCell ref="A28:B28"/>
    <mergeCell ref="B29:G29"/>
  </mergeCells>
  <printOptions/>
  <pageMargins left="0.44" right="0.27" top="0.41" bottom="0.7" header="0.27" footer="0.2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31">
      <selection activeCell="E24" sqref="E24"/>
    </sheetView>
  </sheetViews>
  <sheetFormatPr defaultColWidth="9.140625" defaultRowHeight="15"/>
  <cols>
    <col min="1" max="1" width="5.140625" style="40" customWidth="1"/>
    <col min="2" max="2" width="41.421875" style="10" customWidth="1"/>
    <col min="3" max="3" width="6.140625" style="10" customWidth="1"/>
    <col min="4" max="4" width="5.00390625" style="10" customWidth="1"/>
    <col min="5" max="5" width="11.421875" style="10" customWidth="1"/>
    <col min="6" max="6" width="9.140625" style="10" customWidth="1"/>
    <col min="7" max="7" width="10.57421875" style="10" customWidth="1"/>
    <col min="8" max="16384" width="9.140625" style="10" customWidth="1"/>
  </cols>
  <sheetData>
    <row r="1" spans="1:5" s="2" customFormat="1" ht="15">
      <c r="A1" s="180" t="s">
        <v>0</v>
      </c>
      <c r="B1" s="180"/>
      <c r="C1" s="1" t="s">
        <v>164</v>
      </c>
      <c r="D1" s="1"/>
      <c r="E1" s="1"/>
    </row>
    <row r="2" s="2" customFormat="1" ht="15">
      <c r="A2" s="36"/>
    </row>
    <row r="3" spans="1:7" s="2" customFormat="1" ht="15">
      <c r="A3" s="180" t="s">
        <v>8</v>
      </c>
      <c r="B3" s="180"/>
      <c r="C3" s="180"/>
      <c r="D3" s="180"/>
      <c r="E3" s="180"/>
      <c r="F3" s="3" t="s">
        <v>136</v>
      </c>
      <c r="G3" s="1"/>
    </row>
    <row r="4" s="2" customFormat="1" ht="15">
      <c r="A4" s="36"/>
    </row>
    <row r="5" spans="1:8" s="2" customFormat="1" ht="18.75">
      <c r="A5" s="181" t="s">
        <v>159</v>
      </c>
      <c r="B5" s="181"/>
      <c r="C5" s="181"/>
      <c r="D5" s="181"/>
      <c r="E5" s="181"/>
      <c r="F5" s="181"/>
      <c r="G5" s="181"/>
      <c r="H5" s="181"/>
    </row>
    <row r="6" spans="1:8" s="2" customFormat="1" ht="15">
      <c r="A6" s="202" t="s">
        <v>108</v>
      </c>
      <c r="B6" s="202"/>
      <c r="C6" s="202"/>
      <c r="D6" s="202"/>
      <c r="E6" s="202"/>
      <c r="F6" s="202"/>
      <c r="G6" s="202"/>
      <c r="H6" s="202"/>
    </row>
    <row r="7" spans="1:8" s="2" customFormat="1" ht="15">
      <c r="A7" s="36"/>
      <c r="B7" s="206" t="s">
        <v>1</v>
      </c>
      <c r="C7" s="206"/>
      <c r="D7" s="206"/>
      <c r="E7" s="206"/>
      <c r="F7" s="206"/>
      <c r="G7" s="206"/>
      <c r="H7" s="206"/>
    </row>
    <row r="8" s="2" customFormat="1" ht="0.75" customHeight="1">
      <c r="A8" s="36"/>
    </row>
    <row r="9" spans="1:6" s="2" customFormat="1" ht="15">
      <c r="A9" s="36"/>
      <c r="B9" s="4" t="s">
        <v>2</v>
      </c>
      <c r="C9" s="4"/>
      <c r="D9" s="5" t="s">
        <v>167</v>
      </c>
      <c r="E9" s="4"/>
      <c r="F9" s="4"/>
    </row>
    <row r="10" s="2" customFormat="1" ht="15">
      <c r="A10" s="36"/>
    </row>
    <row r="11" spans="1:9" s="2" customFormat="1" ht="60.75" customHeight="1">
      <c r="A11" s="142" t="s">
        <v>109</v>
      </c>
      <c r="B11" s="197" t="s">
        <v>110</v>
      </c>
      <c r="C11" s="198"/>
      <c r="D11" s="198"/>
      <c r="E11" s="198"/>
      <c r="F11" s="198"/>
      <c r="G11" s="198"/>
      <c r="H11" s="7">
        <v>3057.4</v>
      </c>
      <c r="I11" s="7"/>
    </row>
    <row r="12" spans="1:12" s="2" customFormat="1" ht="37.5" customHeight="1">
      <c r="A12" s="13" t="s">
        <v>3</v>
      </c>
      <c r="B12" s="11" t="s">
        <v>28</v>
      </c>
      <c r="C12" s="11" t="s">
        <v>5</v>
      </c>
      <c r="D12" s="11" t="s">
        <v>6</v>
      </c>
      <c r="E12" s="12" t="s">
        <v>13</v>
      </c>
      <c r="F12" s="12" t="s">
        <v>27</v>
      </c>
      <c r="G12" s="11" t="s">
        <v>14</v>
      </c>
      <c r="H12" s="11" t="s">
        <v>7</v>
      </c>
      <c r="K12" s="2" t="s">
        <v>58</v>
      </c>
      <c r="L12" s="6"/>
    </row>
    <row r="13" spans="1:8" s="2" customFormat="1" ht="28.5" customHeight="1">
      <c r="A13" s="13" t="s">
        <v>17</v>
      </c>
      <c r="B13" s="118" t="s">
        <v>111</v>
      </c>
      <c r="C13" s="11" t="s">
        <v>12</v>
      </c>
      <c r="D13" s="15">
        <v>1</v>
      </c>
      <c r="E13" s="19">
        <v>12694.48</v>
      </c>
      <c r="F13" s="19">
        <v>160</v>
      </c>
      <c r="G13" s="19">
        <f aca="true" t="shared" si="0" ref="G13:G28">E13+F13</f>
        <v>12854.48</v>
      </c>
      <c r="H13" s="15"/>
    </row>
    <row r="14" spans="1:8" s="4" customFormat="1" ht="15">
      <c r="A14" s="38"/>
      <c r="B14" s="167" t="s">
        <v>128</v>
      </c>
      <c r="C14" s="125"/>
      <c r="D14" s="28"/>
      <c r="E14" s="29">
        <v>0</v>
      </c>
      <c r="F14" s="29"/>
      <c r="G14" s="29">
        <f>E14</f>
        <v>0</v>
      </c>
      <c r="H14" s="28"/>
    </row>
    <row r="15" spans="1:8" s="2" customFormat="1" ht="30" customHeight="1">
      <c r="A15" s="13" t="s">
        <v>18</v>
      </c>
      <c r="B15" s="118" t="s">
        <v>112</v>
      </c>
      <c r="C15" s="11" t="s">
        <v>12</v>
      </c>
      <c r="D15" s="15">
        <v>1</v>
      </c>
      <c r="E15" s="19">
        <v>2538.92</v>
      </c>
      <c r="F15" s="19">
        <f>308+150</f>
        <v>458</v>
      </c>
      <c r="G15" s="19">
        <f t="shared" si="0"/>
        <v>2996.92</v>
      </c>
      <c r="H15" s="15"/>
    </row>
    <row r="16" spans="1:8" s="2" customFormat="1" ht="15" customHeight="1">
      <c r="A16" s="13" t="s">
        <v>19</v>
      </c>
      <c r="B16" s="122" t="s">
        <v>16</v>
      </c>
      <c r="C16" s="11" t="s">
        <v>12</v>
      </c>
      <c r="D16" s="15">
        <v>1</v>
      </c>
      <c r="E16" s="19">
        <v>611</v>
      </c>
      <c r="F16" s="19"/>
      <c r="G16" s="19">
        <f t="shared" si="0"/>
        <v>611</v>
      </c>
      <c r="H16" s="15"/>
    </row>
    <row r="17" spans="1:8" s="2" customFormat="1" ht="15" customHeight="1">
      <c r="A17" s="13" t="s">
        <v>20</v>
      </c>
      <c r="B17" s="56" t="s">
        <v>65</v>
      </c>
      <c r="C17" s="11" t="s">
        <v>12</v>
      </c>
      <c r="D17" s="15">
        <v>1</v>
      </c>
      <c r="E17" s="19"/>
      <c r="F17" s="19"/>
      <c r="G17" s="19">
        <f t="shared" si="0"/>
        <v>0</v>
      </c>
      <c r="H17" s="15"/>
    </row>
    <row r="18" spans="1:8" s="2" customFormat="1" ht="15" customHeight="1">
      <c r="A18" s="13" t="s">
        <v>21</v>
      </c>
      <c r="B18" s="56" t="s">
        <v>66</v>
      </c>
      <c r="C18" s="11" t="s">
        <v>12</v>
      </c>
      <c r="D18" s="15">
        <v>1</v>
      </c>
      <c r="E18" s="19"/>
      <c r="F18" s="19"/>
      <c r="G18" s="19">
        <f t="shared" si="0"/>
        <v>0</v>
      </c>
      <c r="H18" s="15"/>
    </row>
    <row r="19" spans="1:8" s="2" customFormat="1" ht="15" customHeight="1">
      <c r="A19" s="13" t="s">
        <v>22</v>
      </c>
      <c r="B19" s="56" t="s">
        <v>69</v>
      </c>
      <c r="C19" s="11" t="s">
        <v>12</v>
      </c>
      <c r="D19" s="15">
        <v>1</v>
      </c>
      <c r="E19" s="19">
        <v>475.54</v>
      </c>
      <c r="F19" s="19"/>
      <c r="G19" s="19">
        <f t="shared" si="0"/>
        <v>475.54</v>
      </c>
      <c r="H19" s="15"/>
    </row>
    <row r="20" spans="1:8" s="2" customFormat="1" ht="15" customHeight="1">
      <c r="A20" s="13" t="s">
        <v>23</v>
      </c>
      <c r="B20" s="56" t="s">
        <v>67</v>
      </c>
      <c r="C20" s="11" t="s">
        <v>12</v>
      </c>
      <c r="D20" s="15">
        <v>1</v>
      </c>
      <c r="E20" s="19"/>
      <c r="F20" s="19"/>
      <c r="G20" s="19">
        <f t="shared" si="0"/>
        <v>0</v>
      </c>
      <c r="H20" s="15"/>
    </row>
    <row r="21" spans="1:8" s="2" customFormat="1" ht="15">
      <c r="A21" s="13" t="s">
        <v>24</v>
      </c>
      <c r="B21" s="122" t="s">
        <v>32</v>
      </c>
      <c r="C21" s="11" t="s">
        <v>12</v>
      </c>
      <c r="D21" s="15">
        <v>1</v>
      </c>
      <c r="E21" s="20"/>
      <c r="F21" s="19"/>
      <c r="G21" s="19">
        <f t="shared" si="0"/>
        <v>0</v>
      </c>
      <c r="H21" s="15"/>
    </row>
    <row r="22" spans="1:8" s="2" customFormat="1" ht="15">
      <c r="A22" s="13" t="s">
        <v>93</v>
      </c>
      <c r="B22" s="122" t="s">
        <v>113</v>
      </c>
      <c r="C22" s="11" t="s">
        <v>12</v>
      </c>
      <c r="D22" s="15">
        <v>1</v>
      </c>
      <c r="E22" s="16">
        <v>3057.82</v>
      </c>
      <c r="F22" s="19"/>
      <c r="G22" s="19">
        <f t="shared" si="0"/>
        <v>3057.82</v>
      </c>
      <c r="H22" s="15"/>
    </row>
    <row r="23" spans="1:10" s="2" customFormat="1" ht="30">
      <c r="A23" s="13" t="s">
        <v>94</v>
      </c>
      <c r="B23" s="118" t="s">
        <v>114</v>
      </c>
      <c r="C23" s="11" t="s">
        <v>12</v>
      </c>
      <c r="D23" s="15">
        <v>1</v>
      </c>
      <c r="E23" s="16">
        <v>3577.16</v>
      </c>
      <c r="F23" s="19">
        <v>3163</v>
      </c>
      <c r="G23" s="19">
        <f t="shared" si="0"/>
        <v>6740.16</v>
      </c>
      <c r="H23" s="15"/>
      <c r="J23" s="2">
        <f>E23</f>
        <v>3577.16</v>
      </c>
    </row>
    <row r="24" spans="1:8" s="2" customFormat="1" ht="15">
      <c r="A24" s="13" t="s">
        <v>132</v>
      </c>
      <c r="B24" s="122" t="s">
        <v>115</v>
      </c>
      <c r="C24" s="11" t="s">
        <v>12</v>
      </c>
      <c r="D24" s="15">
        <v>1</v>
      </c>
      <c r="E24" s="16">
        <v>5350.45</v>
      </c>
      <c r="F24" s="19"/>
      <c r="G24" s="19">
        <f t="shared" si="0"/>
        <v>5350.45</v>
      </c>
      <c r="H24" s="15"/>
    </row>
    <row r="25" spans="1:8" s="2" customFormat="1" ht="27.75" customHeight="1">
      <c r="A25" s="13" t="s">
        <v>133</v>
      </c>
      <c r="B25" s="143" t="s">
        <v>116</v>
      </c>
      <c r="C25" s="11" t="s">
        <v>12</v>
      </c>
      <c r="D25" s="15">
        <v>1</v>
      </c>
      <c r="E25" s="16">
        <f>2.274*H11</f>
        <v>6952.5276</v>
      </c>
      <c r="F25" s="19"/>
      <c r="G25" s="19">
        <f t="shared" si="0"/>
        <v>6952.5276</v>
      </c>
      <c r="H25" s="15"/>
    </row>
    <row r="26" spans="1:8" s="2" customFormat="1" ht="15">
      <c r="A26" s="13" t="s">
        <v>134</v>
      </c>
      <c r="B26" s="144" t="s">
        <v>98</v>
      </c>
      <c r="C26" s="11" t="s">
        <v>12</v>
      </c>
      <c r="D26" s="15">
        <v>1</v>
      </c>
      <c r="E26" s="19">
        <v>764.35</v>
      </c>
      <c r="F26" s="19"/>
      <c r="G26" s="19">
        <f t="shared" si="0"/>
        <v>764.35</v>
      </c>
      <c r="H26" s="15"/>
    </row>
    <row r="27" spans="1:8" s="2" customFormat="1" ht="15">
      <c r="A27" s="13" t="s">
        <v>135</v>
      </c>
      <c r="B27" s="144" t="s">
        <v>99</v>
      </c>
      <c r="C27" s="11" t="s">
        <v>12</v>
      </c>
      <c r="D27" s="15">
        <v>1</v>
      </c>
      <c r="E27" s="19">
        <v>642.05</v>
      </c>
      <c r="F27" s="19"/>
      <c r="G27" s="19">
        <f t="shared" si="0"/>
        <v>642.05</v>
      </c>
      <c r="H27" s="15"/>
    </row>
    <row r="28" spans="1:8" s="2" customFormat="1" ht="15">
      <c r="A28" s="157"/>
      <c r="B28" s="171" t="s">
        <v>103</v>
      </c>
      <c r="C28" s="159"/>
      <c r="D28" s="15"/>
      <c r="E28" s="19">
        <v>2800</v>
      </c>
      <c r="F28" s="19"/>
      <c r="G28" s="19">
        <f t="shared" si="0"/>
        <v>2800</v>
      </c>
      <c r="H28" s="15"/>
    </row>
    <row r="29" spans="1:10" s="2" customFormat="1" ht="17.25" customHeight="1">
      <c r="A29" s="199" t="s">
        <v>117</v>
      </c>
      <c r="B29" s="200"/>
      <c r="C29" s="145"/>
      <c r="D29" s="30"/>
      <c r="E29" s="31">
        <f>E13+E15+E16+E17+E18+E19+E20+E21+E22+E23+E24+E25+E26+E27+E28</f>
        <v>39464.297600000005</v>
      </c>
      <c r="F29" s="31">
        <f>F13+F15+F16+F17+F18+F19+F20+F21+F22+F23+F24+F25+F26+F27</f>
        <v>3781</v>
      </c>
      <c r="G29" s="31">
        <f>G13+G15+G16+G17+G18+G19+G20+G21+G22+G23+G24+G25+G26+G27+G28</f>
        <v>43245.297600000005</v>
      </c>
      <c r="H29" s="30"/>
      <c r="J29" s="9">
        <f>E13+E15+E16+E21+E22+E23+E24+E25+E26+E27</f>
        <v>36188.757600000004</v>
      </c>
    </row>
    <row r="30" spans="1:8" s="2" customFormat="1" ht="33.75" customHeight="1">
      <c r="A30" s="142" t="s">
        <v>118</v>
      </c>
      <c r="B30" s="197" t="s">
        <v>119</v>
      </c>
      <c r="C30" s="198"/>
      <c r="D30" s="198"/>
      <c r="E30" s="198"/>
      <c r="F30" s="198"/>
      <c r="G30" s="198"/>
      <c r="H30" s="116"/>
    </row>
    <row r="31" spans="1:8" s="2" customFormat="1" ht="36.75" customHeight="1">
      <c r="A31" s="13" t="s">
        <v>3</v>
      </c>
      <c r="B31" s="11" t="s">
        <v>28</v>
      </c>
      <c r="C31" s="11" t="s">
        <v>5</v>
      </c>
      <c r="D31" s="11" t="s">
        <v>6</v>
      </c>
      <c r="E31" s="12" t="s">
        <v>13</v>
      </c>
      <c r="F31" s="12" t="s">
        <v>27</v>
      </c>
      <c r="G31" s="11" t="s">
        <v>14</v>
      </c>
      <c r="H31" s="11" t="s">
        <v>7</v>
      </c>
    </row>
    <row r="32" spans="1:8" s="2" customFormat="1" ht="30" customHeight="1">
      <c r="A32" s="13" t="s">
        <v>25</v>
      </c>
      <c r="B32" s="118" t="s">
        <v>124</v>
      </c>
      <c r="C32" s="11" t="s">
        <v>12</v>
      </c>
      <c r="D32" s="15">
        <v>1</v>
      </c>
      <c r="E32" s="19">
        <f>E33+E34</f>
        <v>25000</v>
      </c>
      <c r="F32" s="19">
        <f>F33+F34</f>
        <v>0</v>
      </c>
      <c r="G32" s="19">
        <f>G33+G34</f>
        <v>25000</v>
      </c>
      <c r="H32" s="15"/>
    </row>
    <row r="33" spans="1:8" s="2" customFormat="1" ht="15">
      <c r="A33" s="13"/>
      <c r="B33" s="118" t="s">
        <v>166</v>
      </c>
      <c r="C33" s="11"/>
      <c r="D33" s="15"/>
      <c r="E33" s="19">
        <v>25000</v>
      </c>
      <c r="F33" s="19"/>
      <c r="G33" s="19">
        <f>E33+F33</f>
        <v>25000</v>
      </c>
      <c r="H33" s="15"/>
    </row>
    <row r="34" spans="1:10" s="2" customFormat="1" ht="15">
      <c r="A34" s="13"/>
      <c r="B34" s="118"/>
      <c r="C34" s="11"/>
      <c r="D34" s="15"/>
      <c r="E34" s="19"/>
      <c r="F34" s="19"/>
      <c r="G34" s="19">
        <f>E34+F34</f>
        <v>0</v>
      </c>
      <c r="H34" s="15"/>
      <c r="J34" s="163">
        <f>F29+F38</f>
        <v>3781</v>
      </c>
    </row>
    <row r="35" spans="1:8" s="2" customFormat="1" ht="26.25" customHeight="1">
      <c r="A35" s="13" t="s">
        <v>26</v>
      </c>
      <c r="B35" s="118" t="s">
        <v>125</v>
      </c>
      <c r="C35" s="11" t="s">
        <v>12</v>
      </c>
      <c r="D35" s="15">
        <v>1</v>
      </c>
      <c r="E35" s="19">
        <f>E36+E37</f>
        <v>0</v>
      </c>
      <c r="F35" s="19">
        <v>0</v>
      </c>
      <c r="G35" s="19">
        <f>G36+G37</f>
        <v>0</v>
      </c>
      <c r="H35" s="15"/>
    </row>
    <row r="36" spans="1:8" s="2" customFormat="1" ht="15">
      <c r="A36" s="157"/>
      <c r="B36" s="158"/>
      <c r="C36" s="159"/>
      <c r="D36" s="15"/>
      <c r="E36" s="19"/>
      <c r="F36" s="19"/>
      <c r="G36" s="19">
        <f>E36+F36</f>
        <v>0</v>
      </c>
      <c r="H36" s="15"/>
    </row>
    <row r="37" spans="1:8" s="2" customFormat="1" ht="15">
      <c r="A37" s="157"/>
      <c r="B37" s="158"/>
      <c r="C37" s="159"/>
      <c r="D37" s="15"/>
      <c r="E37" s="19"/>
      <c r="F37" s="19"/>
      <c r="G37" s="19">
        <f>E37+F37</f>
        <v>0</v>
      </c>
      <c r="H37" s="15"/>
    </row>
    <row r="38" spans="1:8" s="2" customFormat="1" ht="24.75" customHeight="1">
      <c r="A38" s="199" t="s">
        <v>121</v>
      </c>
      <c r="B38" s="200"/>
      <c r="C38" s="201"/>
      <c r="D38" s="30"/>
      <c r="E38" s="31">
        <f>E32+E35</f>
        <v>25000</v>
      </c>
      <c r="F38" s="31">
        <f>SUM(F32:F35)</f>
        <v>0</v>
      </c>
      <c r="G38" s="31">
        <f>G32+G35</f>
        <v>25000</v>
      </c>
      <c r="H38" s="30"/>
    </row>
    <row r="39" s="2" customFormat="1" ht="9.75" customHeight="1">
      <c r="A39" s="36"/>
    </row>
    <row r="40" spans="1:8" s="2" customFormat="1" ht="36.75">
      <c r="A40" s="13" t="s">
        <v>3</v>
      </c>
      <c r="B40" s="11" t="s">
        <v>4</v>
      </c>
      <c r="C40" s="11" t="s">
        <v>5</v>
      </c>
      <c r="D40" s="11" t="s">
        <v>6</v>
      </c>
      <c r="E40" s="12" t="s">
        <v>29</v>
      </c>
      <c r="F40" s="12" t="s">
        <v>27</v>
      </c>
      <c r="G40" s="11" t="s">
        <v>14</v>
      </c>
      <c r="H40" s="11" t="s">
        <v>7</v>
      </c>
    </row>
    <row r="41" spans="1:8" s="2" customFormat="1" ht="15">
      <c r="A41" s="146" t="s">
        <v>130</v>
      </c>
      <c r="B41" s="126" t="s">
        <v>15</v>
      </c>
      <c r="C41" s="23" t="s">
        <v>12</v>
      </c>
      <c r="D41" s="22">
        <v>1</v>
      </c>
      <c r="E41" s="24">
        <v>5318.95</v>
      </c>
      <c r="F41" s="24"/>
      <c r="G41" s="24">
        <f>E41+F41</f>
        <v>5318.95</v>
      </c>
      <c r="H41" s="30"/>
    </row>
    <row r="42" spans="1:7" s="35" customFormat="1" ht="28.5">
      <c r="A42" s="39" t="s">
        <v>131</v>
      </c>
      <c r="B42" s="134" t="s">
        <v>33</v>
      </c>
      <c r="C42" s="34" t="s">
        <v>12</v>
      </c>
      <c r="D42" s="147">
        <v>1</v>
      </c>
      <c r="E42" s="148">
        <v>1583.89</v>
      </c>
      <c r="F42" s="149"/>
      <c r="G42" s="24">
        <f>E42+F42</f>
        <v>1583.89</v>
      </c>
    </row>
    <row r="43" spans="1:8" s="2" customFormat="1" ht="15">
      <c r="A43" s="150"/>
      <c r="B43" s="151" t="s">
        <v>122</v>
      </c>
      <c r="C43" s="152"/>
      <c r="D43" s="153"/>
      <c r="E43" s="154">
        <f>E29+E38+E41+E42</f>
        <v>71367.1376</v>
      </c>
      <c r="F43" s="154">
        <f>F29+F38+F41+F42</f>
        <v>3781</v>
      </c>
      <c r="G43" s="154">
        <f>G29+G38+G41+G42</f>
        <v>75148.1376</v>
      </c>
      <c r="H43" s="30"/>
    </row>
    <row r="44" spans="1:7" s="33" customFormat="1" ht="15" customHeight="1">
      <c r="A44" s="189" t="s">
        <v>102</v>
      </c>
      <c r="B44" s="190"/>
      <c r="C44" s="190"/>
      <c r="D44" s="190"/>
      <c r="E44" s="190"/>
      <c r="F44" s="190"/>
      <c r="G44" s="191"/>
    </row>
    <row r="45" spans="1:7" s="2" customFormat="1" ht="33.75" customHeight="1">
      <c r="A45" s="13" t="s">
        <v>3</v>
      </c>
      <c r="B45" s="11" t="s">
        <v>4</v>
      </c>
      <c r="C45" s="11" t="s">
        <v>5</v>
      </c>
      <c r="D45" s="11" t="s">
        <v>6</v>
      </c>
      <c r="E45" s="12" t="s">
        <v>29</v>
      </c>
      <c r="F45" s="192" t="s">
        <v>30</v>
      </c>
      <c r="G45" s="193"/>
    </row>
    <row r="46" spans="1:7" s="2" customFormat="1" ht="25.5" customHeight="1">
      <c r="A46" s="13"/>
      <c r="B46" s="27" t="s">
        <v>34</v>
      </c>
      <c r="C46" s="23" t="s">
        <v>12</v>
      </c>
      <c r="D46" s="22">
        <v>1</v>
      </c>
      <c r="E46" s="24">
        <v>3708.33</v>
      </c>
      <c r="F46" s="24"/>
      <c r="G46" s="24"/>
    </row>
    <row r="47" spans="1:7" s="2" customFormat="1" ht="15">
      <c r="A47" s="13"/>
      <c r="B47" s="27" t="s">
        <v>35</v>
      </c>
      <c r="C47" s="23" t="s">
        <v>12</v>
      </c>
      <c r="D47" s="22">
        <v>1</v>
      </c>
      <c r="E47" s="24">
        <v>35338.39</v>
      </c>
      <c r="F47" s="24"/>
      <c r="G47" s="24"/>
    </row>
    <row r="48" spans="1:7" s="2" customFormat="1" ht="15">
      <c r="A48" s="13"/>
      <c r="B48" s="27" t="s">
        <v>36</v>
      </c>
      <c r="C48" s="23" t="s">
        <v>12</v>
      </c>
      <c r="D48" s="22">
        <v>1</v>
      </c>
      <c r="E48" s="24">
        <v>8300.89</v>
      </c>
      <c r="F48" s="24"/>
      <c r="G48" s="24"/>
    </row>
    <row r="49" spans="1:7" s="2" customFormat="1" ht="15">
      <c r="A49" s="13"/>
      <c r="B49" s="27" t="s">
        <v>37</v>
      </c>
      <c r="C49" s="23" t="s">
        <v>12</v>
      </c>
      <c r="D49" s="22">
        <v>1</v>
      </c>
      <c r="E49" s="24">
        <v>3028.11</v>
      </c>
      <c r="F49" s="24"/>
      <c r="G49" s="24"/>
    </row>
    <row r="50" spans="1:7" s="2" customFormat="1" ht="15">
      <c r="A50" s="13"/>
      <c r="B50" s="27" t="s">
        <v>38</v>
      </c>
      <c r="C50" s="23" t="s">
        <v>12</v>
      </c>
      <c r="D50" s="15">
        <v>1</v>
      </c>
      <c r="E50" s="24">
        <v>3734.23</v>
      </c>
      <c r="F50" s="21"/>
      <c r="G50" s="19"/>
    </row>
    <row r="51" spans="1:7" s="2" customFormat="1" ht="15">
      <c r="A51" s="13"/>
      <c r="B51" s="14"/>
      <c r="C51" s="23"/>
      <c r="D51" s="22"/>
      <c r="E51" s="24"/>
      <c r="F51" s="24"/>
      <c r="G51" s="24"/>
    </row>
    <row r="52" spans="1:7" s="2" customFormat="1" ht="15">
      <c r="A52" s="194" t="s">
        <v>39</v>
      </c>
      <c r="B52" s="195"/>
      <c r="C52" s="196"/>
      <c r="D52" s="15"/>
      <c r="E52" s="24">
        <f>SUM(E46:E51)</f>
        <v>54109.950000000004</v>
      </c>
      <c r="F52" s="17"/>
      <c r="G52" s="15"/>
    </row>
    <row r="53" spans="1:7" s="2" customFormat="1" ht="15">
      <c r="A53" s="37"/>
      <c r="B53" s="8"/>
      <c r="C53" s="8"/>
      <c r="D53" s="25"/>
      <c r="E53" s="32"/>
      <c r="F53" s="26"/>
      <c r="G53" s="25"/>
    </row>
    <row r="54" spans="1:7" s="2" customFormat="1" ht="15">
      <c r="A54" s="37"/>
      <c r="B54" s="8"/>
      <c r="C54" s="8"/>
      <c r="D54" s="25"/>
      <c r="E54" s="32"/>
      <c r="F54" s="26"/>
      <c r="G54" s="25"/>
    </row>
    <row r="55" spans="1:7" s="2" customFormat="1" ht="15">
      <c r="A55" s="37"/>
      <c r="B55" s="8"/>
      <c r="C55" s="8"/>
      <c r="D55" s="25"/>
      <c r="E55" s="32"/>
      <c r="F55" s="26"/>
      <c r="G55" s="25"/>
    </row>
    <row r="56" spans="1:7" s="2" customFormat="1" ht="15">
      <c r="A56" s="37"/>
      <c r="B56" s="8"/>
      <c r="C56" s="8"/>
      <c r="D56" s="25"/>
      <c r="E56" s="32"/>
      <c r="F56" s="26"/>
      <c r="G56" s="25"/>
    </row>
    <row r="57" s="2" customFormat="1" ht="15">
      <c r="A57" s="36"/>
    </row>
    <row r="58" spans="1:7" s="2" customFormat="1" ht="15">
      <c r="A58" s="203" t="s">
        <v>9</v>
      </c>
      <c r="B58" s="203"/>
      <c r="C58" s="203"/>
      <c r="D58" s="203"/>
      <c r="E58" s="204">
        <f>G43+E52</f>
        <v>129258.0876</v>
      </c>
      <c r="F58" s="204"/>
      <c r="G58" s="204"/>
    </row>
    <row r="59" spans="1:10" s="2" customFormat="1" ht="15">
      <c r="A59" s="36"/>
      <c r="G59" s="9"/>
      <c r="J59" s="2" t="s">
        <v>58</v>
      </c>
    </row>
    <row r="60" s="2" customFormat="1" ht="15">
      <c r="A60" s="36"/>
    </row>
    <row r="61" s="2" customFormat="1" ht="15">
      <c r="A61" s="36"/>
    </row>
    <row r="62" s="2" customFormat="1" ht="15">
      <c r="A62" s="36"/>
    </row>
    <row r="63" spans="1:5" s="2" customFormat="1" ht="15">
      <c r="A63" s="205" t="s">
        <v>31</v>
      </c>
      <c r="B63" s="205"/>
      <c r="E63" s="2" t="s">
        <v>10</v>
      </c>
    </row>
    <row r="64" spans="1:5" s="2" customFormat="1" ht="15">
      <c r="A64" s="205" t="s">
        <v>1</v>
      </c>
      <c r="B64" s="205"/>
      <c r="E64" s="2" t="s">
        <v>162</v>
      </c>
    </row>
    <row r="65" spans="1:5" s="2" customFormat="1" ht="30" customHeight="1">
      <c r="A65" s="202" t="s">
        <v>145</v>
      </c>
      <c r="B65" s="202"/>
      <c r="C65" s="18"/>
      <c r="E65" s="2" t="s">
        <v>163</v>
      </c>
    </row>
    <row r="66" s="2" customFormat="1" ht="15">
      <c r="A66" s="36"/>
    </row>
    <row r="67" s="2" customFormat="1" ht="15">
      <c r="A67" s="36"/>
    </row>
    <row r="68" s="2" customFormat="1" ht="15">
      <c r="A68" s="36"/>
    </row>
    <row r="69" s="2" customFormat="1" ht="15">
      <c r="A69" s="36"/>
    </row>
  </sheetData>
  <sheetProtection/>
  <mergeCells count="17">
    <mergeCell ref="A65:B65"/>
    <mergeCell ref="A38:C38"/>
    <mergeCell ref="A44:G44"/>
    <mergeCell ref="F45:G45"/>
    <mergeCell ref="A52:C52"/>
    <mergeCell ref="A64:B64"/>
    <mergeCell ref="A63:B63"/>
    <mergeCell ref="A58:D58"/>
    <mergeCell ref="B7:H7"/>
    <mergeCell ref="E58:G58"/>
    <mergeCell ref="B11:G11"/>
    <mergeCell ref="A1:B1"/>
    <mergeCell ref="A3:E3"/>
    <mergeCell ref="A5:H5"/>
    <mergeCell ref="A6:H6"/>
    <mergeCell ref="A29:B29"/>
    <mergeCell ref="B30:G30"/>
  </mergeCells>
  <printOptions/>
  <pageMargins left="0.29" right="0.23" top="0.66" bottom="0.47" header="0.5" footer="0.1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37">
      <selection activeCell="E24" sqref="E24"/>
    </sheetView>
  </sheetViews>
  <sheetFormatPr defaultColWidth="9.140625" defaultRowHeight="15"/>
  <cols>
    <col min="1" max="1" width="5.140625" style="40" customWidth="1"/>
    <col min="2" max="2" width="41.421875" style="10" customWidth="1"/>
    <col min="3" max="3" width="6.140625" style="10" customWidth="1"/>
    <col min="4" max="4" width="5.00390625" style="10" customWidth="1"/>
    <col min="5" max="5" width="11.421875" style="10" customWidth="1"/>
    <col min="6" max="6" width="9.140625" style="10" customWidth="1"/>
    <col min="7" max="7" width="10.57421875" style="10" customWidth="1"/>
    <col min="8" max="16384" width="9.140625" style="10" customWidth="1"/>
  </cols>
  <sheetData>
    <row r="1" spans="1:5" s="2" customFormat="1" ht="15">
      <c r="A1" s="180" t="s">
        <v>0</v>
      </c>
      <c r="B1" s="180"/>
      <c r="C1" s="1" t="s">
        <v>164</v>
      </c>
      <c r="D1" s="1"/>
      <c r="E1" s="1"/>
    </row>
    <row r="2" s="2" customFormat="1" ht="15">
      <c r="A2" s="36"/>
    </row>
    <row r="3" spans="1:7" s="2" customFormat="1" ht="15">
      <c r="A3" s="180" t="s">
        <v>8</v>
      </c>
      <c r="B3" s="180"/>
      <c r="C3" s="180"/>
      <c r="D3" s="180"/>
      <c r="E3" s="180"/>
      <c r="F3" s="3" t="s">
        <v>136</v>
      </c>
      <c r="G3" s="1"/>
    </row>
    <row r="4" s="2" customFormat="1" ht="15">
      <c r="A4" s="36"/>
    </row>
    <row r="5" spans="1:8" s="2" customFormat="1" ht="18.75">
      <c r="A5" s="181" t="s">
        <v>169</v>
      </c>
      <c r="B5" s="181"/>
      <c r="C5" s="181"/>
      <c r="D5" s="181"/>
      <c r="E5" s="181"/>
      <c r="F5" s="181"/>
      <c r="G5" s="181"/>
      <c r="H5" s="181"/>
    </row>
    <row r="6" spans="1:8" s="2" customFormat="1" ht="15">
      <c r="A6" s="202" t="s">
        <v>108</v>
      </c>
      <c r="B6" s="202"/>
      <c r="C6" s="202"/>
      <c r="D6" s="202"/>
      <c r="E6" s="202"/>
      <c r="F6" s="202"/>
      <c r="G6" s="202"/>
      <c r="H6" s="202"/>
    </row>
    <row r="7" spans="1:8" s="2" customFormat="1" ht="15">
      <c r="A7" s="36"/>
      <c r="B7" s="206" t="s">
        <v>1</v>
      </c>
      <c r="C7" s="206"/>
      <c r="D7" s="206"/>
      <c r="E7" s="206"/>
      <c r="F7" s="206"/>
      <c r="G7" s="206"/>
      <c r="H7" s="206"/>
    </row>
    <row r="8" s="2" customFormat="1" ht="0.75" customHeight="1">
      <c r="A8" s="36"/>
    </row>
    <row r="9" spans="1:6" s="2" customFormat="1" ht="15">
      <c r="A9" s="36"/>
      <c r="B9" s="4" t="s">
        <v>2</v>
      </c>
      <c r="C9" s="4"/>
      <c r="D9" s="5" t="s">
        <v>170</v>
      </c>
      <c r="E9" s="4"/>
      <c r="F9" s="4"/>
    </row>
    <row r="10" s="2" customFormat="1" ht="15">
      <c r="A10" s="36"/>
    </row>
    <row r="11" spans="1:9" s="2" customFormat="1" ht="60.75" customHeight="1">
      <c r="A11" s="142" t="s">
        <v>109</v>
      </c>
      <c r="B11" s="197" t="s">
        <v>110</v>
      </c>
      <c r="C11" s="198"/>
      <c r="D11" s="198"/>
      <c r="E11" s="198"/>
      <c r="F11" s="198"/>
      <c r="G11" s="198"/>
      <c r="H11" s="7">
        <v>3057.4</v>
      </c>
      <c r="I11" s="7"/>
    </row>
    <row r="12" spans="1:12" s="2" customFormat="1" ht="37.5" customHeight="1">
      <c r="A12" s="13" t="s">
        <v>3</v>
      </c>
      <c r="B12" s="11" t="s">
        <v>28</v>
      </c>
      <c r="C12" s="11" t="s">
        <v>5</v>
      </c>
      <c r="D12" s="11" t="s">
        <v>6</v>
      </c>
      <c r="E12" s="12" t="s">
        <v>13</v>
      </c>
      <c r="F12" s="12" t="s">
        <v>27</v>
      </c>
      <c r="G12" s="11" t="s">
        <v>14</v>
      </c>
      <c r="H12" s="11" t="s">
        <v>7</v>
      </c>
      <c r="K12" s="2" t="s">
        <v>58</v>
      </c>
      <c r="L12" s="6"/>
    </row>
    <row r="13" spans="1:8" s="2" customFormat="1" ht="28.5" customHeight="1">
      <c r="A13" s="13" t="s">
        <v>17</v>
      </c>
      <c r="B13" s="118" t="s">
        <v>111</v>
      </c>
      <c r="C13" s="11" t="s">
        <v>12</v>
      </c>
      <c r="D13" s="15">
        <v>1</v>
      </c>
      <c r="E13" s="19">
        <v>12694.48</v>
      </c>
      <c r="F13" s="19">
        <v>120</v>
      </c>
      <c r="G13" s="19">
        <f aca="true" t="shared" si="0" ref="G13:G28">E13+F13</f>
        <v>12814.48</v>
      </c>
      <c r="H13" s="15"/>
    </row>
    <row r="14" spans="1:8" s="4" customFormat="1" ht="15">
      <c r="A14" s="38"/>
      <c r="B14" s="167" t="s">
        <v>128</v>
      </c>
      <c r="C14" s="125"/>
      <c r="D14" s="28"/>
      <c r="E14" s="29">
        <v>0</v>
      </c>
      <c r="F14" s="29"/>
      <c r="G14" s="29">
        <f>E14</f>
        <v>0</v>
      </c>
      <c r="H14" s="28"/>
    </row>
    <row r="15" spans="1:8" s="2" customFormat="1" ht="30" customHeight="1">
      <c r="A15" s="13" t="s">
        <v>18</v>
      </c>
      <c r="B15" s="118" t="s">
        <v>112</v>
      </c>
      <c r="C15" s="11" t="s">
        <v>12</v>
      </c>
      <c r="D15" s="15">
        <v>1</v>
      </c>
      <c r="E15" s="19">
        <v>2538.92</v>
      </c>
      <c r="F15" s="19">
        <v>158</v>
      </c>
      <c r="G15" s="19">
        <f t="shared" si="0"/>
        <v>2696.92</v>
      </c>
      <c r="H15" s="15"/>
    </row>
    <row r="16" spans="1:8" s="2" customFormat="1" ht="15" customHeight="1">
      <c r="A16" s="13" t="s">
        <v>19</v>
      </c>
      <c r="B16" s="122" t="s">
        <v>16</v>
      </c>
      <c r="C16" s="11" t="s">
        <v>12</v>
      </c>
      <c r="D16" s="15">
        <v>1</v>
      </c>
      <c r="E16" s="19">
        <v>567.6</v>
      </c>
      <c r="F16" s="19"/>
      <c r="G16" s="19">
        <f t="shared" si="0"/>
        <v>567.6</v>
      </c>
      <c r="H16" s="15"/>
    </row>
    <row r="17" spans="1:8" s="2" customFormat="1" ht="15" customHeight="1">
      <c r="A17" s="13" t="s">
        <v>20</v>
      </c>
      <c r="B17" s="56" t="s">
        <v>65</v>
      </c>
      <c r="C17" s="11" t="s">
        <v>12</v>
      </c>
      <c r="D17" s="15">
        <v>1</v>
      </c>
      <c r="E17" s="19">
        <v>168.5</v>
      </c>
      <c r="F17" s="19"/>
      <c r="G17" s="19">
        <f t="shared" si="0"/>
        <v>168.5</v>
      </c>
      <c r="H17" s="15"/>
    </row>
    <row r="18" spans="1:8" s="2" customFormat="1" ht="15" customHeight="1">
      <c r="A18" s="13" t="s">
        <v>21</v>
      </c>
      <c r="B18" s="56" t="s">
        <v>66</v>
      </c>
      <c r="C18" s="11" t="s">
        <v>12</v>
      </c>
      <c r="D18" s="15">
        <v>1</v>
      </c>
      <c r="E18" s="19"/>
      <c r="F18" s="19"/>
      <c r="G18" s="19">
        <f t="shared" si="0"/>
        <v>0</v>
      </c>
      <c r="H18" s="15"/>
    </row>
    <row r="19" spans="1:8" s="2" customFormat="1" ht="15" customHeight="1">
      <c r="A19" s="13" t="s">
        <v>22</v>
      </c>
      <c r="B19" s="56" t="s">
        <v>69</v>
      </c>
      <c r="C19" s="11" t="s">
        <v>12</v>
      </c>
      <c r="D19" s="15">
        <v>1</v>
      </c>
      <c r="E19" s="19">
        <v>504.94</v>
      </c>
      <c r="F19" s="19"/>
      <c r="G19" s="19">
        <f t="shared" si="0"/>
        <v>504.94</v>
      </c>
      <c r="H19" s="15"/>
    </row>
    <row r="20" spans="1:8" s="2" customFormat="1" ht="15" customHeight="1">
      <c r="A20" s="13" t="s">
        <v>23</v>
      </c>
      <c r="B20" s="56" t="s">
        <v>67</v>
      </c>
      <c r="C20" s="11" t="s">
        <v>12</v>
      </c>
      <c r="D20" s="15">
        <v>1</v>
      </c>
      <c r="E20" s="19"/>
      <c r="F20" s="19"/>
      <c r="G20" s="19">
        <f t="shared" si="0"/>
        <v>0</v>
      </c>
      <c r="H20" s="15"/>
    </row>
    <row r="21" spans="1:8" s="2" customFormat="1" ht="15">
      <c r="A21" s="13" t="s">
        <v>24</v>
      </c>
      <c r="B21" s="122" t="s">
        <v>32</v>
      </c>
      <c r="C21" s="11" t="s">
        <v>12</v>
      </c>
      <c r="D21" s="15">
        <v>1</v>
      </c>
      <c r="E21" s="20"/>
      <c r="F21" s="19"/>
      <c r="G21" s="19">
        <f t="shared" si="0"/>
        <v>0</v>
      </c>
      <c r="H21" s="15"/>
    </row>
    <row r="22" spans="1:8" s="2" customFormat="1" ht="15">
      <c r="A22" s="13" t="s">
        <v>93</v>
      </c>
      <c r="B22" s="122" t="s">
        <v>113</v>
      </c>
      <c r="C22" s="11" t="s">
        <v>12</v>
      </c>
      <c r="D22" s="15">
        <v>1</v>
      </c>
      <c r="E22" s="16">
        <v>3057.82</v>
      </c>
      <c r="F22" s="19"/>
      <c r="G22" s="19">
        <f t="shared" si="0"/>
        <v>3057.82</v>
      </c>
      <c r="H22" s="15"/>
    </row>
    <row r="23" spans="1:10" s="2" customFormat="1" ht="30">
      <c r="A23" s="13" t="s">
        <v>94</v>
      </c>
      <c r="B23" s="118" t="s">
        <v>114</v>
      </c>
      <c r="C23" s="11" t="s">
        <v>12</v>
      </c>
      <c r="D23" s="15">
        <v>1</v>
      </c>
      <c r="E23" s="16">
        <v>3577.16</v>
      </c>
      <c r="F23" s="19">
        <v>6376</v>
      </c>
      <c r="G23" s="19">
        <f t="shared" si="0"/>
        <v>9953.16</v>
      </c>
      <c r="H23" s="15"/>
      <c r="J23" s="2">
        <f>E23</f>
        <v>3577.16</v>
      </c>
    </row>
    <row r="24" spans="1:8" s="2" customFormat="1" ht="15">
      <c r="A24" s="13" t="s">
        <v>132</v>
      </c>
      <c r="B24" s="122" t="s">
        <v>115</v>
      </c>
      <c r="C24" s="11" t="s">
        <v>12</v>
      </c>
      <c r="D24" s="15">
        <v>1</v>
      </c>
      <c r="E24" s="16">
        <v>5350.45</v>
      </c>
      <c r="F24" s="19"/>
      <c r="G24" s="19">
        <f t="shared" si="0"/>
        <v>5350.45</v>
      </c>
      <c r="H24" s="15"/>
    </row>
    <row r="25" spans="1:8" s="2" customFormat="1" ht="27.75" customHeight="1">
      <c r="A25" s="13" t="s">
        <v>133</v>
      </c>
      <c r="B25" s="143" t="s">
        <v>116</v>
      </c>
      <c r="C25" s="11" t="s">
        <v>12</v>
      </c>
      <c r="D25" s="15">
        <v>1</v>
      </c>
      <c r="E25" s="16">
        <f>2.274*H11</f>
        <v>6952.5276</v>
      </c>
      <c r="F25" s="19"/>
      <c r="G25" s="19">
        <f t="shared" si="0"/>
        <v>6952.5276</v>
      </c>
      <c r="H25" s="15"/>
    </row>
    <row r="26" spans="1:8" s="2" customFormat="1" ht="15">
      <c r="A26" s="13" t="s">
        <v>134</v>
      </c>
      <c r="B26" s="144" t="s">
        <v>98</v>
      </c>
      <c r="C26" s="11" t="s">
        <v>12</v>
      </c>
      <c r="D26" s="15">
        <v>1</v>
      </c>
      <c r="E26" s="19">
        <v>764.35</v>
      </c>
      <c r="F26" s="19"/>
      <c r="G26" s="19">
        <f t="shared" si="0"/>
        <v>764.35</v>
      </c>
      <c r="H26" s="15"/>
    </row>
    <row r="27" spans="1:8" s="2" customFormat="1" ht="15">
      <c r="A27" s="13" t="s">
        <v>135</v>
      </c>
      <c r="B27" s="144" t="s">
        <v>99</v>
      </c>
      <c r="C27" s="11" t="s">
        <v>12</v>
      </c>
      <c r="D27" s="15">
        <v>1</v>
      </c>
      <c r="E27" s="19">
        <v>642.05</v>
      </c>
      <c r="F27" s="19"/>
      <c r="G27" s="19">
        <f t="shared" si="0"/>
        <v>642.05</v>
      </c>
      <c r="H27" s="15"/>
    </row>
    <row r="28" spans="1:8" s="2" customFormat="1" ht="15">
      <c r="A28" s="157"/>
      <c r="B28" s="171" t="s">
        <v>103</v>
      </c>
      <c r="C28" s="159"/>
      <c r="D28" s="15"/>
      <c r="E28" s="19">
        <v>5600</v>
      </c>
      <c r="F28" s="19"/>
      <c r="G28" s="19">
        <f t="shared" si="0"/>
        <v>5600</v>
      </c>
      <c r="H28" s="15"/>
    </row>
    <row r="29" spans="1:10" s="2" customFormat="1" ht="17.25" customHeight="1">
      <c r="A29" s="199" t="s">
        <v>117</v>
      </c>
      <c r="B29" s="200"/>
      <c r="C29" s="145"/>
      <c r="D29" s="30"/>
      <c r="E29" s="31">
        <f>E13+E15+E16+E17+E18+E19+E20+E21+E22+E23+E24+E25+E26+E27+E28</f>
        <v>42418.7976</v>
      </c>
      <c r="F29" s="31">
        <f>F13+F15+F16+F17+F18+F19+F20+F21+F22+F23+F24+F25+F26+F27</f>
        <v>6654</v>
      </c>
      <c r="G29" s="31">
        <f>G13+G15+G16+G17+G18+G19+G20+G21+G22+G23+G24+G25+G26+G27+G28</f>
        <v>49072.7976</v>
      </c>
      <c r="H29" s="30"/>
      <c r="J29" s="9">
        <f>E13+E15+E16+E21+E22+E23+E24+E25+E26+E27</f>
        <v>36145.3576</v>
      </c>
    </row>
    <row r="30" spans="1:8" s="2" customFormat="1" ht="33.75" customHeight="1">
      <c r="A30" s="142" t="s">
        <v>118</v>
      </c>
      <c r="B30" s="197" t="s">
        <v>119</v>
      </c>
      <c r="C30" s="198"/>
      <c r="D30" s="198"/>
      <c r="E30" s="198"/>
      <c r="F30" s="198"/>
      <c r="G30" s="198"/>
      <c r="H30" s="116"/>
    </row>
    <row r="31" spans="1:8" s="2" customFormat="1" ht="36.75" customHeight="1">
      <c r="A31" s="13" t="s">
        <v>3</v>
      </c>
      <c r="B31" s="11" t="s">
        <v>28</v>
      </c>
      <c r="C31" s="11" t="s">
        <v>5</v>
      </c>
      <c r="D31" s="11" t="s">
        <v>6</v>
      </c>
      <c r="E31" s="12" t="s">
        <v>13</v>
      </c>
      <c r="F31" s="12" t="s">
        <v>27</v>
      </c>
      <c r="G31" s="11" t="s">
        <v>14</v>
      </c>
      <c r="H31" s="11" t="s">
        <v>7</v>
      </c>
    </row>
    <row r="32" spans="1:8" s="2" customFormat="1" ht="30" customHeight="1">
      <c r="A32" s="13" t="s">
        <v>25</v>
      </c>
      <c r="B32" s="118" t="s">
        <v>124</v>
      </c>
      <c r="C32" s="11" t="s">
        <v>12</v>
      </c>
      <c r="D32" s="15">
        <v>1</v>
      </c>
      <c r="E32" s="19">
        <f>E33+E34</f>
        <v>0</v>
      </c>
      <c r="F32" s="19">
        <f>F33+F34</f>
        <v>0</v>
      </c>
      <c r="G32" s="19">
        <f>G33+G34</f>
        <v>0</v>
      </c>
      <c r="H32" s="15"/>
    </row>
    <row r="33" spans="1:8" s="2" customFormat="1" ht="15">
      <c r="A33" s="13"/>
      <c r="B33" s="118"/>
      <c r="C33" s="11"/>
      <c r="D33" s="15"/>
      <c r="E33" s="19"/>
      <c r="F33" s="19"/>
      <c r="G33" s="19">
        <f>E33+F33</f>
        <v>0</v>
      </c>
      <c r="H33" s="15"/>
    </row>
    <row r="34" spans="1:10" s="2" customFormat="1" ht="15">
      <c r="A34" s="13"/>
      <c r="B34" s="118"/>
      <c r="C34" s="11"/>
      <c r="D34" s="15"/>
      <c r="E34" s="19"/>
      <c r="F34" s="19"/>
      <c r="G34" s="19">
        <f>E34+F34</f>
        <v>0</v>
      </c>
      <c r="H34" s="15"/>
      <c r="J34" s="163">
        <f>F29+F38</f>
        <v>6654</v>
      </c>
    </row>
    <row r="35" spans="1:8" s="2" customFormat="1" ht="26.25" customHeight="1">
      <c r="A35" s="13" t="s">
        <v>26</v>
      </c>
      <c r="B35" s="118" t="s">
        <v>125</v>
      </c>
      <c r="C35" s="11" t="s">
        <v>12</v>
      </c>
      <c r="D35" s="15">
        <v>1</v>
      </c>
      <c r="E35" s="19">
        <f>E36+E37</f>
        <v>0</v>
      </c>
      <c r="F35" s="19">
        <v>0</v>
      </c>
      <c r="G35" s="19">
        <f>G36+G37</f>
        <v>0</v>
      </c>
      <c r="H35" s="15"/>
    </row>
    <row r="36" spans="1:8" s="2" customFormat="1" ht="15">
      <c r="A36" s="157"/>
      <c r="B36" s="158"/>
      <c r="C36" s="159"/>
      <c r="D36" s="15"/>
      <c r="E36" s="19"/>
      <c r="F36" s="19"/>
      <c r="G36" s="19">
        <f>E36+F36</f>
        <v>0</v>
      </c>
      <c r="H36" s="15"/>
    </row>
    <row r="37" spans="1:8" s="2" customFormat="1" ht="15">
      <c r="A37" s="157"/>
      <c r="B37" s="158"/>
      <c r="C37" s="159"/>
      <c r="D37" s="15"/>
      <c r="E37" s="19"/>
      <c r="F37" s="19"/>
      <c r="G37" s="19">
        <f>E37+F37</f>
        <v>0</v>
      </c>
      <c r="H37" s="15"/>
    </row>
    <row r="38" spans="1:8" s="2" customFormat="1" ht="24.75" customHeight="1">
      <c r="A38" s="199" t="s">
        <v>121</v>
      </c>
      <c r="B38" s="200"/>
      <c r="C38" s="201"/>
      <c r="D38" s="30"/>
      <c r="E38" s="31">
        <f>E32+E35</f>
        <v>0</v>
      </c>
      <c r="F38" s="31">
        <f>SUM(F32:F35)</f>
        <v>0</v>
      </c>
      <c r="G38" s="31">
        <f>G32+G35</f>
        <v>0</v>
      </c>
      <c r="H38" s="30"/>
    </row>
    <row r="39" s="2" customFormat="1" ht="9.75" customHeight="1">
      <c r="A39" s="36"/>
    </row>
    <row r="40" spans="1:8" s="2" customFormat="1" ht="36.75">
      <c r="A40" s="13" t="s">
        <v>3</v>
      </c>
      <c r="B40" s="11" t="s">
        <v>4</v>
      </c>
      <c r="C40" s="11" t="s">
        <v>5</v>
      </c>
      <c r="D40" s="11" t="s">
        <v>6</v>
      </c>
      <c r="E40" s="12" t="s">
        <v>29</v>
      </c>
      <c r="F40" s="12" t="s">
        <v>27</v>
      </c>
      <c r="G40" s="11" t="s">
        <v>14</v>
      </c>
      <c r="H40" s="11" t="s">
        <v>7</v>
      </c>
    </row>
    <row r="41" spans="1:8" s="2" customFormat="1" ht="15">
      <c r="A41" s="146" t="s">
        <v>130</v>
      </c>
      <c r="B41" s="126" t="s">
        <v>15</v>
      </c>
      <c r="C41" s="23" t="s">
        <v>12</v>
      </c>
      <c r="D41" s="22">
        <v>1</v>
      </c>
      <c r="E41" s="24">
        <v>5318.95</v>
      </c>
      <c r="F41" s="24"/>
      <c r="G41" s="24">
        <f>E41+F41</f>
        <v>5318.95</v>
      </c>
      <c r="H41" s="30"/>
    </row>
    <row r="42" spans="1:7" s="35" customFormat="1" ht="28.5">
      <c r="A42" s="39" t="s">
        <v>131</v>
      </c>
      <c r="B42" s="134" t="s">
        <v>33</v>
      </c>
      <c r="C42" s="34" t="s">
        <v>12</v>
      </c>
      <c r="D42" s="147">
        <v>1</v>
      </c>
      <c r="E42" s="148">
        <v>2411.97</v>
      </c>
      <c r="F42" s="149"/>
      <c r="G42" s="24">
        <f>E42+F42</f>
        <v>2411.97</v>
      </c>
    </row>
    <row r="43" spans="1:8" s="2" customFormat="1" ht="15">
      <c r="A43" s="150"/>
      <c r="B43" s="151" t="s">
        <v>122</v>
      </c>
      <c r="C43" s="152"/>
      <c r="D43" s="153"/>
      <c r="E43" s="154">
        <f>E29+E38+E41+E42</f>
        <v>50149.717599999996</v>
      </c>
      <c r="F43" s="154">
        <f>F29+F38+F41+F42</f>
        <v>6654</v>
      </c>
      <c r="G43" s="154">
        <f>G29+G38+G41+G42</f>
        <v>56803.717599999996</v>
      </c>
      <c r="H43" s="30"/>
    </row>
    <row r="44" spans="1:7" s="33" customFormat="1" ht="15" customHeight="1">
      <c r="A44" s="189" t="s">
        <v>102</v>
      </c>
      <c r="B44" s="190"/>
      <c r="C44" s="190"/>
      <c r="D44" s="190"/>
      <c r="E44" s="190"/>
      <c r="F44" s="190"/>
      <c r="G44" s="191"/>
    </row>
    <row r="45" spans="1:7" s="2" customFormat="1" ht="33.75" customHeight="1">
      <c r="A45" s="13" t="s">
        <v>3</v>
      </c>
      <c r="B45" s="11" t="s">
        <v>4</v>
      </c>
      <c r="C45" s="11" t="s">
        <v>5</v>
      </c>
      <c r="D45" s="11" t="s">
        <v>6</v>
      </c>
      <c r="E45" s="12" t="s">
        <v>29</v>
      </c>
      <c r="F45" s="192" t="s">
        <v>30</v>
      </c>
      <c r="G45" s="193"/>
    </row>
    <row r="46" spans="1:7" s="2" customFormat="1" ht="25.5" customHeight="1">
      <c r="A46" s="13"/>
      <c r="B46" s="27" t="s">
        <v>34</v>
      </c>
      <c r="C46" s="23" t="s">
        <v>12</v>
      </c>
      <c r="D46" s="22">
        <v>1</v>
      </c>
      <c r="E46" s="24">
        <v>1931.54</v>
      </c>
      <c r="F46" s="24"/>
      <c r="G46" s="24"/>
    </row>
    <row r="47" spans="1:7" s="2" customFormat="1" ht="15">
      <c r="A47" s="13"/>
      <c r="B47" s="27" t="s">
        <v>35</v>
      </c>
      <c r="C47" s="23" t="s">
        <v>12</v>
      </c>
      <c r="D47" s="22">
        <v>1</v>
      </c>
      <c r="E47" s="24">
        <v>37536.64</v>
      </c>
      <c r="F47" s="24"/>
      <c r="G47" s="24"/>
    </row>
    <row r="48" spans="1:7" s="2" customFormat="1" ht="15">
      <c r="A48" s="13"/>
      <c r="B48" s="27" t="s">
        <v>36</v>
      </c>
      <c r="C48" s="23" t="s">
        <v>12</v>
      </c>
      <c r="D48" s="22">
        <v>1</v>
      </c>
      <c r="E48" s="24">
        <v>6411.35</v>
      </c>
      <c r="F48" s="24"/>
      <c r="G48" s="24"/>
    </row>
    <row r="49" spans="1:7" s="2" customFormat="1" ht="15">
      <c r="A49" s="13"/>
      <c r="B49" s="27" t="s">
        <v>37</v>
      </c>
      <c r="C49" s="23" t="s">
        <v>12</v>
      </c>
      <c r="D49" s="22">
        <v>1</v>
      </c>
      <c r="E49" s="24">
        <v>4502.68</v>
      </c>
      <c r="F49" s="24"/>
      <c r="G49" s="24"/>
    </row>
    <row r="50" spans="1:7" s="2" customFormat="1" ht="15">
      <c r="A50" s="13"/>
      <c r="B50" s="27" t="s">
        <v>38</v>
      </c>
      <c r="C50" s="23" t="s">
        <v>12</v>
      </c>
      <c r="D50" s="15">
        <v>1</v>
      </c>
      <c r="E50" s="24">
        <v>5003.8</v>
      </c>
      <c r="F50" s="21"/>
      <c r="G50" s="19"/>
    </row>
    <row r="51" spans="1:7" s="2" customFormat="1" ht="15">
      <c r="A51" s="13"/>
      <c r="B51" s="14"/>
      <c r="C51" s="23"/>
      <c r="D51" s="22"/>
      <c r="E51" s="24"/>
      <c r="F51" s="24"/>
      <c r="G51" s="24"/>
    </row>
    <row r="52" spans="1:7" s="2" customFormat="1" ht="15">
      <c r="A52" s="194" t="s">
        <v>39</v>
      </c>
      <c r="B52" s="195"/>
      <c r="C52" s="196"/>
      <c r="D52" s="15"/>
      <c r="E52" s="24">
        <f>SUM(E46:E51)</f>
        <v>55386.01</v>
      </c>
      <c r="F52" s="17"/>
      <c r="G52" s="15"/>
    </row>
    <row r="53" spans="1:7" s="2" customFormat="1" ht="15">
      <c r="A53" s="37"/>
      <c r="B53" s="8"/>
      <c r="C53" s="8"/>
      <c r="D53" s="25"/>
      <c r="E53" s="32"/>
      <c r="F53" s="26"/>
      <c r="G53" s="25"/>
    </row>
    <row r="54" spans="1:7" s="2" customFormat="1" ht="15">
      <c r="A54" s="37"/>
      <c r="B54" s="8"/>
      <c r="C54" s="8"/>
      <c r="D54" s="25"/>
      <c r="E54" s="32"/>
      <c r="F54" s="26"/>
      <c r="G54" s="25"/>
    </row>
    <row r="55" spans="1:7" s="2" customFormat="1" ht="15">
      <c r="A55" s="37"/>
      <c r="B55" s="8"/>
      <c r="C55" s="8"/>
      <c r="D55" s="25"/>
      <c r="E55" s="32"/>
      <c r="F55" s="26"/>
      <c r="G55" s="25"/>
    </row>
    <row r="56" spans="1:7" s="2" customFormat="1" ht="15">
      <c r="A56" s="37"/>
      <c r="B56" s="8"/>
      <c r="C56" s="8"/>
      <c r="D56" s="25"/>
      <c r="E56" s="32"/>
      <c r="F56" s="26"/>
      <c r="G56" s="25"/>
    </row>
    <row r="57" s="2" customFormat="1" ht="15">
      <c r="A57" s="36"/>
    </row>
    <row r="58" spans="1:7" s="2" customFormat="1" ht="15">
      <c r="A58" s="203" t="s">
        <v>9</v>
      </c>
      <c r="B58" s="203"/>
      <c r="C58" s="203"/>
      <c r="D58" s="203"/>
      <c r="E58" s="204">
        <f>G43+E52</f>
        <v>112189.7276</v>
      </c>
      <c r="F58" s="204"/>
      <c r="G58" s="204"/>
    </row>
    <row r="59" spans="1:10" s="2" customFormat="1" ht="15">
      <c r="A59" s="36"/>
      <c r="G59" s="9"/>
      <c r="J59" s="2" t="s">
        <v>58</v>
      </c>
    </row>
    <row r="60" s="2" customFormat="1" ht="15">
      <c r="A60" s="36"/>
    </row>
    <row r="61" s="2" customFormat="1" ht="15">
      <c r="A61" s="36"/>
    </row>
    <row r="62" s="2" customFormat="1" ht="15">
      <c r="A62" s="36"/>
    </row>
    <row r="63" spans="1:5" s="2" customFormat="1" ht="15">
      <c r="A63" s="205" t="s">
        <v>31</v>
      </c>
      <c r="B63" s="205"/>
      <c r="E63" s="2" t="s">
        <v>10</v>
      </c>
    </row>
    <row r="64" spans="1:5" s="2" customFormat="1" ht="15">
      <c r="A64" s="205" t="s">
        <v>1</v>
      </c>
      <c r="B64" s="205"/>
      <c r="E64" s="2" t="s">
        <v>162</v>
      </c>
    </row>
    <row r="65" spans="1:5" s="2" customFormat="1" ht="30" customHeight="1">
      <c r="A65" s="202" t="s">
        <v>145</v>
      </c>
      <c r="B65" s="202"/>
      <c r="C65" s="18"/>
      <c r="E65" s="2" t="s">
        <v>163</v>
      </c>
    </row>
    <row r="66" s="2" customFormat="1" ht="15">
      <c r="A66" s="36"/>
    </row>
    <row r="67" s="2" customFormat="1" ht="15">
      <c r="A67" s="36"/>
    </row>
    <row r="68" s="2" customFormat="1" ht="15">
      <c r="A68" s="36"/>
    </row>
    <row r="69" s="2" customFormat="1" ht="15">
      <c r="A69" s="36"/>
    </row>
  </sheetData>
  <sheetProtection/>
  <mergeCells count="17">
    <mergeCell ref="E58:G58"/>
    <mergeCell ref="A64:B64"/>
    <mergeCell ref="A65:B65"/>
    <mergeCell ref="A29:B29"/>
    <mergeCell ref="B30:G30"/>
    <mergeCell ref="A38:C38"/>
    <mergeCell ref="A44:G44"/>
    <mergeCell ref="A63:B63"/>
    <mergeCell ref="A58:D58"/>
    <mergeCell ref="A1:B1"/>
    <mergeCell ref="A3:E3"/>
    <mergeCell ref="A5:H5"/>
    <mergeCell ref="A6:H6"/>
    <mergeCell ref="B7:H7"/>
    <mergeCell ref="B11:G11"/>
    <mergeCell ref="F45:G45"/>
    <mergeCell ref="A52:C52"/>
  </mergeCells>
  <printOptions/>
  <pageMargins left="0.32" right="0.17" top="0.34" bottom="0.38" header="0.26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</dc:creator>
  <cp:keywords/>
  <dc:description/>
  <cp:lastModifiedBy>User</cp:lastModifiedBy>
  <cp:lastPrinted>2018-04-23T04:08:48Z</cp:lastPrinted>
  <dcterms:created xsi:type="dcterms:W3CDTF">2011-02-12T11:02:58Z</dcterms:created>
  <dcterms:modified xsi:type="dcterms:W3CDTF">2019-02-20T06:19:58Z</dcterms:modified>
  <cp:category/>
  <cp:version/>
  <cp:contentType/>
  <cp:contentStatus/>
</cp:coreProperties>
</file>