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45" windowWidth="14310" windowHeight="12795" activeTab="9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</sheets>
  <calcPr calcId="144525"/>
</workbook>
</file>

<file path=xl/calcChain.xml><?xml version="1.0" encoding="utf-8"?>
<calcChain xmlns="http://schemas.openxmlformats.org/spreadsheetml/2006/main">
  <c r="E6" i="13" l="1"/>
  <c r="E5" i="13"/>
  <c r="D6" i="16" l="1"/>
  <c r="D18" i="16" s="1"/>
  <c r="C18" i="16" s="1"/>
  <c r="D7" i="16"/>
  <c r="D8" i="16"/>
  <c r="D9" i="16"/>
  <c r="D10" i="16"/>
  <c r="D11" i="16"/>
  <c r="D12" i="16"/>
  <c r="D13" i="16"/>
  <c r="D5" i="16"/>
  <c r="B18" i="16"/>
  <c r="B12" i="16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E22" i="12"/>
  <c r="E23" i="12" s="1"/>
  <c r="E13" i="11"/>
  <c r="E14" i="12"/>
  <c r="E15" i="12" s="1"/>
  <c r="E14" i="11"/>
  <c r="E15" i="11" s="1"/>
  <c r="E6" i="11" l="1"/>
  <c r="E5" i="11"/>
  <c r="E6" i="12" l="1"/>
  <c r="E5" i="12"/>
  <c r="E14" i="10" l="1"/>
  <c r="E15" i="10" s="1"/>
  <c r="E13" i="10"/>
  <c r="E6" i="10"/>
  <c r="E5" i="10"/>
  <c r="E6" i="9" l="1"/>
  <c r="E5" i="9"/>
  <c r="E6" i="8" l="1"/>
  <c r="E5" i="8"/>
  <c r="E6" i="7" l="1"/>
  <c r="E5" i="7"/>
  <c r="E6" i="6" l="1"/>
  <c r="E5" i="6"/>
  <c r="A2" i="14" l="1"/>
  <c r="A2" i="13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9" i="7" l="1"/>
  <c r="E8" i="7"/>
  <c r="E10" i="7" l="1"/>
  <c r="E7" i="15" l="1"/>
  <c r="E7" i="14"/>
  <c r="E7" i="13"/>
  <c r="E7" i="12"/>
  <c r="E7" i="11"/>
  <c r="E7" i="10"/>
  <c r="E7" i="9"/>
  <c r="E7" i="8"/>
  <c r="E7" i="7"/>
  <c r="E7" i="6"/>
  <c r="E7" i="5"/>
  <c r="E7" i="4" l="1"/>
</calcChain>
</file>

<file path=xl/sharedStrings.xml><?xml version="1.0" encoding="utf-8"?>
<sst xmlns="http://schemas.openxmlformats.org/spreadsheetml/2006/main" count="215" uniqueCount="39">
  <si>
    <t>№</t>
  </si>
  <si>
    <t xml:space="preserve">Наименование </t>
  </si>
  <si>
    <t>ОАО "Кузбассэнергосбыт"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</si>
  <si>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</si>
  <si>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</si>
  <si>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</si>
  <si>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</si>
  <si>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</si>
  <si>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</si>
  <si>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</si>
  <si>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</si>
  <si>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</si>
  <si>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</si>
  <si>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</si>
  <si>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</si>
  <si>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</si>
  <si>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</si>
  <si>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</si>
  <si>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</si>
  <si>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</si>
  <si>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</si>
  <si>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за 2018 г.</t>
  </si>
  <si>
    <t>Электроэнергия для компенсации потерь, МВт.час</t>
  </si>
  <si>
    <t>Дата:</t>
  </si>
  <si>
    <t>ООО "Металлэнергофинанс"</t>
  </si>
  <si>
    <t>за 2019 г.</t>
  </si>
  <si>
    <t>15.02.2019 г.</t>
  </si>
  <si>
    <t>15.03.2019 г.</t>
  </si>
  <si>
    <t>14.05.2019 г.</t>
  </si>
  <si>
    <t>15.04.2019 г.</t>
  </si>
  <si>
    <t>17.06.2019 г.</t>
  </si>
  <si>
    <t>15.07.2019 г.</t>
  </si>
  <si>
    <t>16.08.2019 г.</t>
  </si>
  <si>
    <t>Корректировка за январь 2019 г.</t>
  </si>
  <si>
    <t>Корректировка за июль 2019 г.</t>
  </si>
  <si>
    <t>Корректировка за август 2019 г.</t>
  </si>
  <si>
    <t>13.09.2019 г.</t>
  </si>
  <si>
    <t>14.10.2019 г.</t>
  </si>
  <si>
    <t>15.11.2019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</si>
</sst>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4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0" fontId="7" fillId="0" borderId="0" xfId="0" applyFont="1"/>
    <xf numFmtId="4" fontId="0" fillId="0" borderId="0" xfId="0" applyNumberFormat="1"/>
    <xf numFmtId="3" fontId="0" fillId="0" borderId="0" xfId="0" applyNumberFormat="1"/>
    <xf numFmtId="0" fontId="7" fillId="0" borderId="0" xfId="0" applyFont="1" applyFill="1" applyAlignment="1">
      <alignment horizontal="right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x14ac:dyDescent="0.25">
      <c r="A2" s="33" t="s">
        <v>25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3</v>
      </c>
    </row>
    <row r="5" spans="1:5" s="2" customFormat="1" ht="25.5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v>9234.3729999999996</v>
      </c>
    </row>
    <row r="6" spans="1:5" s="3" customFormat="1" ht="12.75" x14ac:dyDescent="0.2">
      <c r="A6" s="1">
        <v>2</v>
      </c>
      <c r="B6" s="30"/>
      <c r="C6" s="32"/>
      <c r="D6" s="6" t="s">
        <v>17</v>
      </c>
      <c r="E6" s="7">
        <v>2409.29</v>
      </c>
    </row>
    <row r="7" spans="1:5" s="3" customFormat="1" ht="25.5" x14ac:dyDescent="0.2">
      <c r="A7" s="1">
        <v>3</v>
      </c>
      <c r="B7" s="31"/>
      <c r="C7" s="32"/>
      <c r="D7" s="8" t="s">
        <v>16</v>
      </c>
      <c r="E7" s="9">
        <f t="shared" ref="E7" si="0">E5*E6</f>
        <v>22248282.525169998</v>
      </c>
    </row>
    <row r="11" spans="1:5" x14ac:dyDescent="0.25">
      <c r="D11" s="14" t="s">
        <v>23</v>
      </c>
      <c r="E11" s="14" t="s">
        <v>26</v>
      </c>
    </row>
  </sheetData>
  <mergeCells count="4">
    <mergeCell ref="B5:B7"/>
    <mergeCell ref="C5:C7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sqref="A1:E1"/>
    </sheetView>
  </sheetViews>
  <sheetFormatPr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33" t="s">
        <v>15</v>
      </c>
      <c r="B1" s="33"/>
      <c r="C1" s="33"/>
      <c r="D1" s="33"/>
      <c r="E1" s="33"/>
    </row>
    <row r="2" spans="1:5" ht="15" customHeight="1" x14ac:dyDescent="0.2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24" t="s">
        <v>12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f>11946699/1000</f>
        <v>11946.699000000001</v>
      </c>
    </row>
    <row r="6" spans="1:5" s="2" customFormat="1" ht="12.75" customHeight="1" x14ac:dyDescent="0.2">
      <c r="A6" s="1">
        <v>2</v>
      </c>
      <c r="B6" s="30"/>
      <c r="C6" s="32"/>
      <c r="D6" s="6" t="s">
        <v>17</v>
      </c>
      <c r="E6" s="7">
        <f>2.265914566*1000</f>
        <v>2265.9145660000004</v>
      </c>
    </row>
    <row r="7" spans="1:5" s="2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27070199.279717639</v>
      </c>
    </row>
    <row r="11" spans="1:5" customFormat="1" ht="15" x14ac:dyDescent="0.25">
      <c r="D11" s="14" t="s">
        <v>23</v>
      </c>
      <c r="E11" s="14" t="s">
        <v>38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/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/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0</v>
      </c>
    </row>
    <row r="11" spans="1:5" x14ac:dyDescent="0.25">
      <c r="D11" s="14" t="s">
        <v>23</v>
      </c>
      <c r="E11" s="14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">
        <v>21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14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/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/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0</v>
      </c>
    </row>
    <row r="11" spans="1:5" x14ac:dyDescent="0.25">
      <c r="D11" s="14" t="s">
        <v>23</v>
      </c>
      <c r="E11" s="14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6">
        <f>Январь!E5+Июль!E13</f>
        <v>10365.296</v>
      </c>
      <c r="C5" s="26">
        <f>Январь!E6</f>
        <v>2409.29</v>
      </c>
      <c r="D5" s="27">
        <f>B5*C5/1000</f>
        <v>24973.003999839999</v>
      </c>
    </row>
    <row r="6" spans="1:4" x14ac:dyDescent="0.25">
      <c r="A6">
        <v>2</v>
      </c>
      <c r="B6" s="26">
        <f>Февраль!E5</f>
        <v>7400.32</v>
      </c>
      <c r="C6" s="26">
        <f>Февраль!E6</f>
        <v>2250.128451</v>
      </c>
      <c r="D6" s="27">
        <f t="shared" ref="D6:D13" si="0">B6*C6/1000</f>
        <v>16651.67057850432</v>
      </c>
    </row>
    <row r="7" spans="1:4" x14ac:dyDescent="0.25">
      <c r="A7">
        <v>3</v>
      </c>
      <c r="B7" s="26">
        <f>Март!E5</f>
        <v>17734.205000000002</v>
      </c>
      <c r="C7" s="26">
        <f>Март!E6</f>
        <v>2284.9699999999998</v>
      </c>
      <c r="D7" s="27">
        <f t="shared" si="0"/>
        <v>40522.12639885</v>
      </c>
    </row>
    <row r="8" spans="1:4" x14ac:dyDescent="0.25">
      <c r="A8">
        <v>4</v>
      </c>
      <c r="B8" s="26">
        <f>Апрель!E5</f>
        <v>8757.8109999999997</v>
      </c>
      <c r="C8" s="26">
        <f>Апрель!E6</f>
        <v>2294.4900000000002</v>
      </c>
      <c r="D8" s="27">
        <f t="shared" si="0"/>
        <v>20094.70976139</v>
      </c>
    </row>
    <row r="9" spans="1:4" x14ac:dyDescent="0.25">
      <c r="A9">
        <v>5</v>
      </c>
      <c r="B9" s="26">
        <f>Май!E5</f>
        <v>12596.675999999999</v>
      </c>
      <c r="C9" s="26">
        <f>Май!E6</f>
        <v>2104.2000000000003</v>
      </c>
      <c r="D9" s="27">
        <f t="shared" si="0"/>
        <v>26505.925639200002</v>
      </c>
    </row>
    <row r="10" spans="1:4" x14ac:dyDescent="0.25">
      <c r="A10">
        <v>6</v>
      </c>
      <c r="B10" s="26">
        <f>Июнь!E5</f>
        <v>3555.2849999999999</v>
      </c>
      <c r="C10" s="26">
        <f>Июнь!E6</f>
        <v>2096.2000000000003</v>
      </c>
      <c r="D10" s="27">
        <f t="shared" si="0"/>
        <v>7452.5884169999999</v>
      </c>
    </row>
    <row r="11" spans="1:4" x14ac:dyDescent="0.25">
      <c r="A11">
        <v>7</v>
      </c>
      <c r="B11" s="26">
        <f>Июль!E5+Август!E13+Сентябрь!E13</f>
        <v>10128.066000000001</v>
      </c>
      <c r="C11" s="26">
        <f>Июль!E6</f>
        <v>2065.7199999999998</v>
      </c>
      <c r="D11" s="27">
        <f t="shared" si="0"/>
        <v>20921.748497519999</v>
      </c>
    </row>
    <row r="12" spans="1:4" x14ac:dyDescent="0.25">
      <c r="A12">
        <v>8</v>
      </c>
      <c r="B12" s="26">
        <f>Август!E5+Сентябрь!E21</f>
        <v>7366.3940000000002</v>
      </c>
      <c r="C12" s="26">
        <f>Август!E6</f>
        <v>1929.8999999999999</v>
      </c>
      <c r="D12" s="27">
        <f t="shared" si="0"/>
        <v>14216.4037806</v>
      </c>
    </row>
    <row r="13" spans="1:4" x14ac:dyDescent="0.25">
      <c r="A13">
        <v>9</v>
      </c>
      <c r="B13" s="26">
        <f>Сентябрь!E5</f>
        <v>5796.25</v>
      </c>
      <c r="C13" s="26">
        <f>Сентябрь!E6</f>
        <v>2225.4499999999998</v>
      </c>
      <c r="D13" s="27">
        <f t="shared" si="0"/>
        <v>12899.264562499999</v>
      </c>
    </row>
    <row r="16" spans="1:4" x14ac:dyDescent="0.25">
      <c r="D16" s="26"/>
    </row>
    <row r="18" spans="2:4" x14ac:dyDescent="0.25">
      <c r="B18" s="26">
        <f>SUM(B5:B13)</f>
        <v>83700.303000000014</v>
      </c>
      <c r="C18" s="26">
        <f>D18/B18*1000</f>
        <v>2201.1562089017079</v>
      </c>
      <c r="D18" s="27">
        <f>SUM(D5:D13)</f>
        <v>184237.44163540431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4</v>
      </c>
    </row>
    <row r="5" spans="1:5" s="2" customFormat="1" ht="25.5" customHeight="1" x14ac:dyDescent="0.2">
      <c r="A5" s="41">
        <v>1</v>
      </c>
      <c r="B5" s="29" t="s">
        <v>2</v>
      </c>
      <c r="C5" s="32" t="s">
        <v>20</v>
      </c>
      <c r="D5" s="4" t="s">
        <v>22</v>
      </c>
      <c r="E5" s="5">
        <v>7400.32</v>
      </c>
    </row>
    <row r="6" spans="1:5" s="3" customFormat="1" ht="12.75" x14ac:dyDescent="0.2">
      <c r="A6" s="42"/>
      <c r="B6" s="30"/>
      <c r="C6" s="32"/>
      <c r="D6" s="6" t="s">
        <v>17</v>
      </c>
      <c r="E6" s="7">
        <v>2250.128451</v>
      </c>
    </row>
    <row r="7" spans="1:5" s="3" customFormat="1" ht="25.5" x14ac:dyDescent="0.2">
      <c r="A7" s="43"/>
      <c r="B7" s="31"/>
      <c r="C7" s="32"/>
      <c r="D7" s="8" t="s">
        <v>16</v>
      </c>
      <c r="E7" s="9">
        <f t="shared" ref="E7" si="0">E5*E6</f>
        <v>16651670.57850432</v>
      </c>
    </row>
    <row r="8" spans="1:5" s="17" customFormat="1" ht="25.5" hidden="1" customHeight="1" x14ac:dyDescent="0.2">
      <c r="A8" s="34">
        <v>2</v>
      </c>
      <c r="B8" s="37" t="s">
        <v>24</v>
      </c>
      <c r="C8" s="40" t="s">
        <v>20</v>
      </c>
      <c r="D8" s="15" t="s">
        <v>22</v>
      </c>
      <c r="E8" s="16">
        <v>0.91600000000000004</v>
      </c>
    </row>
    <row r="9" spans="1:5" s="20" customFormat="1" ht="12.75" hidden="1" customHeight="1" x14ac:dyDescent="0.2">
      <c r="A9" s="35"/>
      <c r="B9" s="38"/>
      <c r="C9" s="40"/>
      <c r="D9" s="18" t="s">
        <v>17</v>
      </c>
      <c r="E9" s="19">
        <f>2.23865*1000</f>
        <v>2238.6499999999996</v>
      </c>
    </row>
    <row r="10" spans="1:5" s="20" customFormat="1" ht="25.5" hidden="1" customHeight="1" x14ac:dyDescent="0.2">
      <c r="A10" s="36"/>
      <c r="B10" s="39"/>
      <c r="C10" s="40"/>
      <c r="D10" s="21" t="s">
        <v>16</v>
      </c>
      <c r="E10" s="22">
        <f t="shared" ref="E10" si="1">E8*E9</f>
        <v>2050.6034</v>
      </c>
    </row>
    <row r="14" spans="1:5" x14ac:dyDescent="0.25">
      <c r="D14" s="14" t="s">
        <v>23</v>
      </c>
      <c r="E14" s="14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5</v>
      </c>
    </row>
    <row r="5" spans="1:5" s="2" customFormat="1" ht="25.5" customHeight="1" x14ac:dyDescent="0.2">
      <c r="A5" s="41">
        <v>1</v>
      </c>
      <c r="B5" s="29" t="s">
        <v>2</v>
      </c>
      <c r="C5" s="32" t="s">
        <v>20</v>
      </c>
      <c r="D5" s="4" t="s">
        <v>22</v>
      </c>
      <c r="E5" s="5">
        <f>17734205/1000</f>
        <v>17734.205000000002</v>
      </c>
    </row>
    <row r="6" spans="1:5" s="3" customFormat="1" ht="12.75" customHeight="1" x14ac:dyDescent="0.2">
      <c r="A6" s="42"/>
      <c r="B6" s="30"/>
      <c r="C6" s="32"/>
      <c r="D6" s="6" t="s">
        <v>17</v>
      </c>
      <c r="E6" s="7">
        <f>2.28497*1000</f>
        <v>2284.9699999999998</v>
      </c>
    </row>
    <row r="7" spans="1:5" s="3" customFormat="1" ht="25.5" customHeight="1" x14ac:dyDescent="0.2">
      <c r="A7" s="43"/>
      <c r="B7" s="31"/>
      <c r="C7" s="32"/>
      <c r="D7" s="8" t="s">
        <v>16</v>
      </c>
      <c r="E7" s="9">
        <f t="shared" ref="E7" si="0">E5*E6</f>
        <v>40522126.398850001</v>
      </c>
    </row>
    <row r="8" spans="1:5" s="17" customFormat="1" ht="25.5" hidden="1" customHeight="1" x14ac:dyDescent="0.2">
      <c r="A8" s="34">
        <v>2</v>
      </c>
      <c r="B8" s="37" t="s">
        <v>24</v>
      </c>
      <c r="C8" s="40" t="s">
        <v>20</v>
      </c>
      <c r="D8" s="15" t="s">
        <v>22</v>
      </c>
      <c r="E8" s="16">
        <v>5.42</v>
      </c>
    </row>
    <row r="9" spans="1:5" s="20" customFormat="1" ht="12.75" hidden="1" customHeight="1" x14ac:dyDescent="0.2">
      <c r="A9" s="35"/>
      <c r="B9" s="38"/>
      <c r="C9" s="40"/>
      <c r="D9" s="18" t="s">
        <v>17</v>
      </c>
      <c r="E9" s="19">
        <f>2.1634*1000</f>
        <v>2163.4</v>
      </c>
    </row>
    <row r="10" spans="1:5" s="20" customFormat="1" ht="25.5" hidden="1" customHeight="1" x14ac:dyDescent="0.2">
      <c r="A10" s="36"/>
      <c r="B10" s="39"/>
      <c r="C10" s="40"/>
      <c r="D10" s="21" t="s">
        <v>16</v>
      </c>
      <c r="E10" s="22">
        <f t="shared" ref="E10" si="1">E8*E9</f>
        <v>11725.628000000001</v>
      </c>
    </row>
    <row r="14" spans="1:5" x14ac:dyDescent="0.25">
      <c r="D14" s="14" t="s">
        <v>23</v>
      </c>
      <c r="E14" s="14" t="s">
        <v>29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6</v>
      </c>
    </row>
    <row r="5" spans="1:5" s="2" customFormat="1" ht="25.5" customHeight="1" x14ac:dyDescent="0.2">
      <c r="A5" s="41">
        <v>1</v>
      </c>
      <c r="B5" s="29" t="s">
        <v>2</v>
      </c>
      <c r="C5" s="32" t="s">
        <v>20</v>
      </c>
      <c r="D5" s="4" t="s">
        <v>22</v>
      </c>
      <c r="E5" s="5">
        <f>8757811/1000</f>
        <v>8757.8109999999997</v>
      </c>
    </row>
    <row r="6" spans="1:5" s="3" customFormat="1" ht="12.75" customHeight="1" x14ac:dyDescent="0.2">
      <c r="A6" s="42"/>
      <c r="B6" s="30"/>
      <c r="C6" s="32"/>
      <c r="D6" s="6" t="s">
        <v>17</v>
      </c>
      <c r="E6" s="7">
        <f>2.29449*1000</f>
        <v>2294.4900000000002</v>
      </c>
    </row>
    <row r="7" spans="1:5" s="3" customFormat="1" ht="25.5" customHeight="1" x14ac:dyDescent="0.2">
      <c r="A7" s="43"/>
      <c r="B7" s="31"/>
      <c r="C7" s="32"/>
      <c r="D7" s="8" t="s">
        <v>16</v>
      </c>
      <c r="E7" s="9">
        <f t="shared" ref="E7" si="0">E5*E6</f>
        <v>20094709.761390001</v>
      </c>
    </row>
    <row r="8" spans="1:5" s="17" customFormat="1" ht="25.5" hidden="1" customHeight="1" x14ac:dyDescent="0.2">
      <c r="A8" s="34">
        <v>2</v>
      </c>
      <c r="B8" s="37" t="s">
        <v>24</v>
      </c>
      <c r="C8" s="40" t="s">
        <v>20</v>
      </c>
      <c r="D8" s="15" t="s">
        <v>22</v>
      </c>
      <c r="E8" s="16">
        <f>78/1000</f>
        <v>7.8E-2</v>
      </c>
    </row>
    <row r="9" spans="1:5" s="20" customFormat="1" ht="12.75" hidden="1" customHeight="1" x14ac:dyDescent="0.2">
      <c r="A9" s="35"/>
      <c r="B9" s="38"/>
      <c r="C9" s="40"/>
      <c r="D9" s="18" t="s">
        <v>17</v>
      </c>
      <c r="E9" s="19">
        <f>2.26715*1000</f>
        <v>2267.15</v>
      </c>
    </row>
    <row r="10" spans="1:5" s="20" customFormat="1" ht="25.5" hidden="1" customHeight="1" x14ac:dyDescent="0.2">
      <c r="A10" s="36"/>
      <c r="B10" s="39"/>
      <c r="C10" s="40"/>
      <c r="D10" s="21" t="s">
        <v>16</v>
      </c>
      <c r="E10" s="22">
        <f t="shared" ref="E10" si="1">E8*E9</f>
        <v>176.83770000000001</v>
      </c>
    </row>
    <row r="14" spans="1:5" x14ac:dyDescent="0.25">
      <c r="D14" s="14" t="s">
        <v>23</v>
      </c>
      <c r="E14" s="14" t="s">
        <v>28</v>
      </c>
    </row>
  </sheetData>
  <mergeCells count="8">
    <mergeCell ref="A1:E1"/>
    <mergeCell ref="A2:E2"/>
    <mergeCell ref="B5:B7"/>
    <mergeCell ref="C5:C7"/>
    <mergeCell ref="B8:B10"/>
    <mergeCell ref="C8:C10"/>
    <mergeCell ref="A5:A7"/>
    <mergeCell ref="A8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f>12596676/1000</f>
        <v>12596.675999999999</v>
      </c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>
        <f>2.1042*1000</f>
        <v>2104.2000000000003</v>
      </c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26505925.639200002</v>
      </c>
    </row>
    <row r="11" spans="1:5" x14ac:dyDescent="0.25">
      <c r="D11" s="14" t="s">
        <v>23</v>
      </c>
      <c r="E11" s="14" t="s">
        <v>30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f>3555285/1000</f>
        <v>3555.2849999999999</v>
      </c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>
        <f>2.0962*1000</f>
        <v>2096.2000000000003</v>
      </c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7452588.4170000004</v>
      </c>
    </row>
    <row r="11" spans="1:5" x14ac:dyDescent="0.25">
      <c r="D11" s="14" t="s">
        <v>23</v>
      </c>
      <c r="E11" s="14" t="s">
        <v>31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f>10128846/1000</f>
        <v>10128.846</v>
      </c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>
        <f>2.06572*1000</f>
        <v>2065.7199999999998</v>
      </c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20923359.759119999</v>
      </c>
    </row>
    <row r="10" spans="1:5" s="25" customFormat="1" x14ac:dyDescent="0.25">
      <c r="B10" s="25" t="s">
        <v>33</v>
      </c>
    </row>
    <row r="12" spans="1:5" s="13" customFormat="1" ht="19.5" customHeight="1" x14ac:dyDescent="0.25">
      <c r="A12" s="10" t="s">
        <v>0</v>
      </c>
      <c r="B12" s="11" t="s">
        <v>19</v>
      </c>
      <c r="C12" s="11" t="s">
        <v>18</v>
      </c>
      <c r="D12" s="11" t="s">
        <v>1</v>
      </c>
      <c r="E12" s="12" t="s">
        <v>9</v>
      </c>
    </row>
    <row r="13" spans="1:5" s="2" customFormat="1" ht="25.5" customHeight="1" x14ac:dyDescent="0.2">
      <c r="A13" s="1">
        <v>1</v>
      </c>
      <c r="B13" s="29" t="s">
        <v>2</v>
      </c>
      <c r="C13" s="32" t="s">
        <v>20</v>
      </c>
      <c r="D13" s="4" t="s">
        <v>22</v>
      </c>
      <c r="E13" s="5">
        <f>1130923/1000</f>
        <v>1130.923</v>
      </c>
    </row>
    <row r="14" spans="1:5" s="3" customFormat="1" ht="12.75" customHeight="1" x14ac:dyDescent="0.2">
      <c r="A14" s="1">
        <v>2</v>
      </c>
      <c r="B14" s="30"/>
      <c r="C14" s="32"/>
      <c r="D14" s="6" t="s">
        <v>17</v>
      </c>
      <c r="E14" s="7">
        <f>Январь!E6</f>
        <v>2409.29</v>
      </c>
    </row>
    <row r="15" spans="1:5" s="3" customFormat="1" ht="25.5" customHeight="1" x14ac:dyDescent="0.2">
      <c r="A15" s="1">
        <v>3</v>
      </c>
      <c r="B15" s="31"/>
      <c r="C15" s="32"/>
      <c r="D15" s="8" t="s">
        <v>16</v>
      </c>
      <c r="E15" s="9">
        <f t="shared" ref="E15" si="1">E13*E14</f>
        <v>2724721.4746699999</v>
      </c>
    </row>
    <row r="19" spans="4:5" x14ac:dyDescent="0.25">
      <c r="D19" s="14" t="s">
        <v>23</v>
      </c>
      <c r="E19" s="14" t="s">
        <v>32</v>
      </c>
    </row>
  </sheetData>
  <mergeCells count="6">
    <mergeCell ref="A1:E1"/>
    <mergeCell ref="A2:E2"/>
    <mergeCell ref="B5:B7"/>
    <mergeCell ref="C5:C7"/>
    <mergeCell ref="B13:B15"/>
    <mergeCell ref="C13:C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10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f>7367014/1000</f>
        <v>7367.0140000000001</v>
      </c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>
        <f>1.9299*1000</f>
        <v>1929.8999999999999</v>
      </c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14217600.318599999</v>
      </c>
    </row>
    <row r="10" spans="1:5" s="25" customFormat="1" x14ac:dyDescent="0.25">
      <c r="B10" s="25" t="s">
        <v>34</v>
      </c>
    </row>
    <row r="12" spans="1:5" s="13" customFormat="1" ht="19.5" customHeight="1" x14ac:dyDescent="0.25">
      <c r="A12" s="10" t="s">
        <v>0</v>
      </c>
      <c r="B12" s="11" t="s">
        <v>19</v>
      </c>
      <c r="C12" s="11" t="s">
        <v>18</v>
      </c>
      <c r="D12" s="11" t="s">
        <v>1</v>
      </c>
      <c r="E12" s="12" t="s">
        <v>9</v>
      </c>
    </row>
    <row r="13" spans="1:5" s="2" customFormat="1" ht="25.5" customHeight="1" x14ac:dyDescent="0.2">
      <c r="A13" s="1">
        <v>1</v>
      </c>
      <c r="B13" s="29" t="s">
        <v>2</v>
      </c>
      <c r="C13" s="32" t="s">
        <v>20</v>
      </c>
      <c r="D13" s="4" t="s">
        <v>22</v>
      </c>
      <c r="E13" s="5">
        <f>20/1000</f>
        <v>0.02</v>
      </c>
    </row>
    <row r="14" spans="1:5" s="3" customFormat="1" ht="12.75" customHeight="1" x14ac:dyDescent="0.2">
      <c r="A14" s="1">
        <v>2</v>
      </c>
      <c r="B14" s="30"/>
      <c r="C14" s="32"/>
      <c r="D14" s="6" t="s">
        <v>17</v>
      </c>
      <c r="E14" s="7">
        <f>Июль!E6</f>
        <v>2065.7199999999998</v>
      </c>
    </row>
    <row r="15" spans="1:5" s="3" customFormat="1" ht="25.5" customHeight="1" x14ac:dyDescent="0.2">
      <c r="A15" s="1">
        <v>3</v>
      </c>
      <c r="B15" s="31"/>
      <c r="C15" s="32"/>
      <c r="D15" s="8" t="s">
        <v>16</v>
      </c>
      <c r="E15" s="9">
        <f t="shared" ref="E15" si="1">E13*E14</f>
        <v>41.314399999999999</v>
      </c>
    </row>
    <row r="19" spans="4:5" x14ac:dyDescent="0.25">
      <c r="D19" s="14" t="s">
        <v>23</v>
      </c>
      <c r="E19" s="28" t="s">
        <v>36</v>
      </c>
    </row>
  </sheetData>
  <mergeCells count="6">
    <mergeCell ref="A1:E1"/>
    <mergeCell ref="A2:E2"/>
    <mergeCell ref="B5:B7"/>
    <mergeCell ref="C5:C7"/>
    <mergeCell ref="B13:B15"/>
    <mergeCell ref="C13:C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3" t="s">
        <v>15</v>
      </c>
      <c r="B1" s="33"/>
      <c r="C1" s="33"/>
      <c r="D1" s="33"/>
      <c r="E1" s="33"/>
    </row>
    <row r="2" spans="1:5" ht="15" customHeight="1" x14ac:dyDescent="0.25">
      <c r="A2" s="33" t="str">
        <f>Январь!$A$2</f>
        <v>за 2019 г.</v>
      </c>
      <c r="B2" s="33"/>
      <c r="C2" s="33"/>
      <c r="D2" s="33"/>
      <c r="E2" s="33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11</v>
      </c>
    </row>
    <row r="5" spans="1:5" s="2" customFormat="1" ht="25.5" customHeight="1" x14ac:dyDescent="0.2">
      <c r="A5" s="1">
        <v>1</v>
      </c>
      <c r="B5" s="29" t="s">
        <v>2</v>
      </c>
      <c r="C5" s="32" t="s">
        <v>20</v>
      </c>
      <c r="D5" s="4" t="s">
        <v>22</v>
      </c>
      <c r="E5" s="5">
        <f>5796250/1000</f>
        <v>5796.25</v>
      </c>
    </row>
    <row r="6" spans="1:5" s="3" customFormat="1" ht="12.75" customHeight="1" x14ac:dyDescent="0.2">
      <c r="A6" s="1">
        <v>2</v>
      </c>
      <c r="B6" s="30"/>
      <c r="C6" s="32"/>
      <c r="D6" s="6" t="s">
        <v>17</v>
      </c>
      <c r="E6" s="7">
        <f>2.22545*1000</f>
        <v>2225.4499999999998</v>
      </c>
    </row>
    <row r="7" spans="1:5" s="3" customFormat="1" ht="25.5" customHeight="1" x14ac:dyDescent="0.2">
      <c r="A7" s="1">
        <v>3</v>
      </c>
      <c r="B7" s="31"/>
      <c r="C7" s="32"/>
      <c r="D7" s="8" t="s">
        <v>16</v>
      </c>
      <c r="E7" s="9">
        <f t="shared" ref="E7" si="0">E5*E6</f>
        <v>12899264.562499998</v>
      </c>
    </row>
    <row r="10" spans="1:5" s="25" customFormat="1" x14ac:dyDescent="0.25">
      <c r="B10" s="25" t="s">
        <v>34</v>
      </c>
    </row>
    <row r="12" spans="1:5" s="13" customFormat="1" ht="19.5" customHeight="1" x14ac:dyDescent="0.25">
      <c r="A12" s="10" t="s">
        <v>0</v>
      </c>
      <c r="B12" s="11" t="s">
        <v>19</v>
      </c>
      <c r="C12" s="11" t="s">
        <v>18</v>
      </c>
      <c r="D12" s="11" t="s">
        <v>1</v>
      </c>
      <c r="E12" s="12" t="s">
        <v>9</v>
      </c>
    </row>
    <row r="13" spans="1:5" s="2" customFormat="1" ht="25.5" customHeight="1" x14ac:dyDescent="0.2">
      <c r="A13" s="1">
        <v>1</v>
      </c>
      <c r="B13" s="29" t="s">
        <v>2</v>
      </c>
      <c r="C13" s="32" t="s">
        <v>20</v>
      </c>
      <c r="D13" s="4" t="s">
        <v>22</v>
      </c>
      <c r="E13" s="5">
        <v>-0.8</v>
      </c>
    </row>
    <row r="14" spans="1:5" s="3" customFormat="1" ht="12.75" customHeight="1" x14ac:dyDescent="0.2">
      <c r="A14" s="1">
        <v>2</v>
      </c>
      <c r="B14" s="30"/>
      <c r="C14" s="32"/>
      <c r="D14" s="6" t="s">
        <v>17</v>
      </c>
      <c r="E14" s="7">
        <f>Июль!E6</f>
        <v>2065.7199999999998</v>
      </c>
    </row>
    <row r="15" spans="1:5" s="3" customFormat="1" ht="25.5" customHeight="1" x14ac:dyDescent="0.2">
      <c r="A15" s="1">
        <v>3</v>
      </c>
      <c r="B15" s="31"/>
      <c r="C15" s="32"/>
      <c r="D15" s="8" t="s">
        <v>16</v>
      </c>
      <c r="E15" s="9">
        <f t="shared" ref="E15" si="1">E13*E14</f>
        <v>-1652.576</v>
      </c>
    </row>
    <row r="18" spans="1:5" s="25" customFormat="1" x14ac:dyDescent="0.25">
      <c r="B18" s="25" t="s">
        <v>35</v>
      </c>
    </row>
    <row r="20" spans="1:5" s="13" customFormat="1" ht="19.5" customHeight="1" x14ac:dyDescent="0.25">
      <c r="A20" s="10" t="s">
        <v>0</v>
      </c>
      <c r="B20" s="11" t="s">
        <v>19</v>
      </c>
      <c r="C20" s="11" t="s">
        <v>18</v>
      </c>
      <c r="D20" s="11" t="s">
        <v>1</v>
      </c>
      <c r="E20" s="12" t="s">
        <v>9</v>
      </c>
    </row>
    <row r="21" spans="1:5" s="2" customFormat="1" ht="25.5" customHeight="1" x14ac:dyDescent="0.2">
      <c r="A21" s="1">
        <v>1</v>
      </c>
      <c r="B21" s="29" t="s">
        <v>2</v>
      </c>
      <c r="C21" s="32" t="s">
        <v>20</v>
      </c>
      <c r="D21" s="4" t="s">
        <v>22</v>
      </c>
      <c r="E21" s="5">
        <v>-0.62</v>
      </c>
    </row>
    <row r="22" spans="1:5" s="3" customFormat="1" ht="12.75" customHeight="1" x14ac:dyDescent="0.2">
      <c r="A22" s="1">
        <v>2</v>
      </c>
      <c r="B22" s="30"/>
      <c r="C22" s="32"/>
      <c r="D22" s="6" t="s">
        <v>17</v>
      </c>
      <c r="E22" s="7">
        <f>Август!E6</f>
        <v>1929.8999999999999</v>
      </c>
    </row>
    <row r="23" spans="1:5" s="3" customFormat="1" ht="25.5" customHeight="1" x14ac:dyDescent="0.2">
      <c r="A23" s="1">
        <v>3</v>
      </c>
      <c r="B23" s="31"/>
      <c r="C23" s="32"/>
      <c r="D23" s="8" t="s">
        <v>16</v>
      </c>
      <c r="E23" s="9">
        <f t="shared" ref="E23" si="2">E21*E22</f>
        <v>-1196.538</v>
      </c>
    </row>
    <row r="27" spans="1:5" x14ac:dyDescent="0.25">
      <c r="D27" s="14" t="s">
        <v>23</v>
      </c>
      <c r="E27" s="28" t="s">
        <v>37</v>
      </c>
    </row>
  </sheetData>
  <mergeCells count="8">
    <mergeCell ref="B21:B23"/>
    <mergeCell ref="C21:C23"/>
    <mergeCell ref="A1:E1"/>
    <mergeCell ref="A2:E2"/>
    <mergeCell ref="B5:B7"/>
    <mergeCell ref="C5:C7"/>
    <mergeCell ref="B13:B15"/>
    <mergeCell ref="C13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2017-05-11T00:42:58Z</dcterms:created>
  <dcterms:modified xsi:type="dcterms:W3CDTF">2019-11-27T03:28:27Z</dcterms:modified>
</cp:coreProperties>
</file>