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1\ГЭС\Раскрытие на сайте\"/>
    </mc:Choice>
  </mc:AlternateContent>
  <bookViews>
    <workbookView xWindow="-15" yWindow="45" windowWidth="14520" windowHeight="12795" firstSheet="2" activeTab="11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6" i="15" l="1"/>
  <c r="E5" i="15"/>
  <c r="E6" i="14" l="1"/>
  <c r="E5" i="14"/>
  <c r="E6" i="13" l="1"/>
  <c r="E5" i="13"/>
  <c r="E13" i="11" l="1"/>
  <c r="E12" i="11"/>
  <c r="E14" i="11" l="1"/>
  <c r="E14" i="12"/>
  <c r="E15" i="12" s="1"/>
  <c r="E6" i="12" l="1"/>
  <c r="E5" i="12"/>
  <c r="E6" i="11" l="1"/>
  <c r="E5" i="11"/>
  <c r="E5" i="10" l="1"/>
  <c r="E6" i="10"/>
  <c r="E5" i="9" l="1"/>
  <c r="E6" i="9"/>
  <c r="E6" i="8" l="1"/>
  <c r="E5" i="8"/>
  <c r="E6" i="7" l="1"/>
  <c r="E5" i="7"/>
  <c r="E34" i="6" l="1"/>
  <c r="E33" i="6"/>
  <c r="E29" i="6"/>
  <c r="E28" i="6"/>
  <c r="E22" i="6"/>
  <c r="E21" i="6"/>
  <c r="E17" i="6"/>
  <c r="E16" i="6"/>
  <c r="E35" i="6" l="1"/>
  <c r="E30" i="6"/>
  <c r="E23" i="6"/>
  <c r="E18" i="6"/>
  <c r="E38" i="6" l="1"/>
  <c r="E6" i="6"/>
  <c r="E5" i="6"/>
  <c r="E6" i="5" l="1"/>
  <c r="E5" i="5"/>
  <c r="E6" i="4" l="1"/>
  <c r="E5" i="4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E11" i="17" s="1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s="1"/>
  <c r="E12" i="17" l="1"/>
  <c r="E17" i="17"/>
  <c r="D17" i="17" s="1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B18" i="16"/>
  <c r="D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9" i="7" l="1"/>
  <c r="E8" i="7"/>
  <c r="E10" i="7" l="1"/>
  <c r="E7" i="15" l="1"/>
  <c r="E7" i="14"/>
  <c r="E7" i="13"/>
  <c r="E7" i="12"/>
  <c r="E7" i="11"/>
  <c r="E7" i="10"/>
  <c r="E7" i="9"/>
  <c r="E7" i="8"/>
  <c r="E7" i="7"/>
  <c r="E7" i="6"/>
  <c r="E7" i="5"/>
  <c r="E7" i="4" l="1"/>
</calcChain>
</file>

<file path=xl/sharedStrings.xml><?xml version="1.0" encoding="utf-8"?>
<sst xmlns="http://schemas.openxmlformats.org/spreadsheetml/2006/main" count="239" uniqueCount="37">
  <si>
    <t>№</t>
  </si>
  <si>
    <t xml:space="preserve">Наименование </t>
  </si>
  <si>
    <t>ОАО "Кузбассэнергосбыт"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</si>
  <si>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</si>
  <si>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</si>
  <si>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</si>
  <si>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</si>
  <si>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</si>
  <si>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</si>
  <si>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</si>
  <si>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</si>
  <si>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</si>
  <si>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</si>
  <si>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</si>
  <si>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</si>
  <si>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</si>
  <si>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</si>
  <si>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</si>
  <si>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</si>
  <si>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</si>
  <si>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</si>
  <si>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</si>
  <si>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</si>
  <si>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</si>
  <si>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за 2021 г.</t>
  </si>
  <si>
    <t>11.02.2021 г.</t>
  </si>
  <si>
    <t>11.03.2021 г.</t>
  </si>
  <si>
    <t>ИТОГО:</t>
  </si>
  <si>
    <t>Корректировки за II полугодие 2020 г. по урегулированным разногласиям:</t>
  </si>
  <si>
    <t>Ноябрь 2020</t>
  </si>
  <si>
    <t>Декабрь 2020</t>
  </si>
  <si>
    <t>Корректировки за I полугодие 2021 г. по урегулированным разногласиям:</t>
  </si>
  <si>
    <t>Январь 2021</t>
  </si>
  <si>
    <t>Февраль 2021</t>
  </si>
  <si>
    <t>10.09.2021 г.</t>
  </si>
  <si>
    <t>Март 2021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</si>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</sst>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0" fontId="7" fillId="0" borderId="0" xfId="0" applyFont="1" applyFill="1" applyAlignment="1">
      <alignment horizontal="right"/>
    </xf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6" fillId="0" borderId="8" xfId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left" vertical="center" wrapText="1"/>
    </xf>
    <xf numFmtId="4" fontId="2" fillId="0" borderId="8" xfId="1" quotePrefix="1" applyNumberFormat="1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11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left" vertical="center" wrapText="1"/>
    </xf>
    <xf numFmtId="4" fontId="2" fillId="0" borderId="11" xfId="1" quotePrefix="1" applyNumberFormat="1" applyFont="1" applyFill="1" applyBorder="1" applyAlignment="1">
      <alignment vertical="center"/>
    </xf>
    <xf numFmtId="0" fontId="2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left" vertical="center" wrapText="1"/>
    </xf>
    <xf numFmtId="4" fontId="2" fillId="0" borderId="12" xfId="1" quotePrefix="1" applyNumberFormat="1" applyFont="1" applyFill="1" applyBorder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14" fontId="12" fillId="0" borderId="0" xfId="0" applyNumberFormat="1" applyFont="1" applyFill="1" applyAlignment="1">
      <alignment horizontal="right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x14ac:dyDescent="0.25">
      <c r="A2" s="58" t="s">
        <v>24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3</v>
      </c>
    </row>
    <row r="5" spans="1:5" s="2" customFormat="1" ht="25.5" x14ac:dyDescent="0.2">
      <c r="A5" s="1">
        <v>1</v>
      </c>
      <c r="B5" s="54" t="s">
        <v>2</v>
      </c>
      <c r="C5" s="57" t="s">
        <v>20</v>
      </c>
      <c r="D5" s="4" t="s">
        <v>21</v>
      </c>
      <c r="E5" s="5">
        <f>5639738/1000</f>
        <v>5639.7380000000003</v>
      </c>
    </row>
    <row r="6" spans="1:5" s="3" customFormat="1" ht="12.75" x14ac:dyDescent="0.2">
      <c r="A6" s="1">
        <v>2</v>
      </c>
      <c r="B6" s="55"/>
      <c r="C6" s="57"/>
      <c r="D6" s="6" t="s">
        <v>17</v>
      </c>
      <c r="E6" s="7">
        <f>2.77655*1000</f>
        <v>2776.5499999999997</v>
      </c>
    </row>
    <row r="7" spans="1:5" s="3" customFormat="1" ht="25.5" x14ac:dyDescent="0.2">
      <c r="A7" s="1">
        <v>3</v>
      </c>
      <c r="B7" s="56"/>
      <c r="C7" s="57"/>
      <c r="D7" s="8" t="s">
        <v>16</v>
      </c>
      <c r="E7" s="9">
        <f t="shared" ref="E7" si="0">E5*E6</f>
        <v>15659014.5439</v>
      </c>
    </row>
    <row r="11" spans="1:5" x14ac:dyDescent="0.25">
      <c r="D11" s="14" t="s">
        <v>22</v>
      </c>
      <c r="E11" s="31" t="s">
        <v>25</v>
      </c>
    </row>
  </sheetData>
  <mergeCells count="4">
    <mergeCell ref="B5:B7"/>
    <mergeCell ref="C5:C7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11" sqref="E11"/>
    </sheetView>
  </sheetViews>
  <sheetFormatPr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58" t="s">
        <v>15</v>
      </c>
      <c r="B1" s="58"/>
      <c r="C1" s="58"/>
      <c r="D1" s="58"/>
      <c r="E1" s="58"/>
    </row>
    <row r="2" spans="1:5" ht="15" customHeight="1" x14ac:dyDescent="0.2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24" t="s">
        <v>12</v>
      </c>
    </row>
    <row r="5" spans="1:5" s="2" customFormat="1" ht="25.5" customHeight="1" x14ac:dyDescent="0.2">
      <c r="A5" s="1">
        <v>1</v>
      </c>
      <c r="B5" s="54" t="s">
        <v>2</v>
      </c>
      <c r="C5" s="57" t="s">
        <v>20</v>
      </c>
      <c r="D5" s="4" t="s">
        <v>21</v>
      </c>
      <c r="E5" s="5">
        <f>13588317/1000</f>
        <v>13588.316999999999</v>
      </c>
    </row>
    <row r="6" spans="1:5" s="2" customFormat="1" ht="12.75" customHeight="1" x14ac:dyDescent="0.2">
      <c r="A6" s="1">
        <v>2</v>
      </c>
      <c r="B6" s="55"/>
      <c r="C6" s="57"/>
      <c r="D6" s="6" t="s">
        <v>17</v>
      </c>
      <c r="E6" s="7">
        <f>3.02279899794434*1000</f>
        <v>3022.79899794434</v>
      </c>
    </row>
    <row r="7" spans="1:5" s="2" customFormat="1" ht="25.5" customHeight="1" x14ac:dyDescent="0.2">
      <c r="A7" s="1">
        <v>3</v>
      </c>
      <c r="B7" s="56"/>
      <c r="C7" s="57"/>
      <c r="D7" s="8" t="s">
        <v>16</v>
      </c>
      <c r="E7" s="9">
        <f t="shared" ref="E7" si="0">E5*E6</f>
        <v>41074751.011350036</v>
      </c>
    </row>
    <row r="11" spans="1:5" customFormat="1" ht="15" x14ac:dyDescent="0.25">
      <c r="D11" s="14" t="s">
        <v>22</v>
      </c>
      <c r="E11" s="28">
        <v>44511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ht="15" customHeight="1" x14ac:dyDescent="0.25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54" t="s">
        <v>2</v>
      </c>
      <c r="C5" s="57" t="s">
        <v>20</v>
      </c>
      <c r="D5" s="4" t="s">
        <v>21</v>
      </c>
      <c r="E5" s="5">
        <f>14213812/1000</f>
        <v>14213.812</v>
      </c>
    </row>
    <row r="6" spans="1:5" s="3" customFormat="1" ht="12.75" customHeight="1" x14ac:dyDescent="0.2">
      <c r="A6" s="1">
        <v>2</v>
      </c>
      <c r="B6" s="55"/>
      <c r="C6" s="57"/>
      <c r="D6" s="6" t="s">
        <v>17</v>
      </c>
      <c r="E6" s="7">
        <f>3.14314131568646*1000</f>
        <v>3143.1413156864601</v>
      </c>
    </row>
    <row r="7" spans="1:5" s="3" customFormat="1" ht="25.5" customHeight="1" x14ac:dyDescent="0.2">
      <c r="A7" s="1">
        <v>3</v>
      </c>
      <c r="B7" s="56"/>
      <c r="C7" s="57"/>
      <c r="D7" s="8" t="s">
        <v>16</v>
      </c>
      <c r="E7" s="9">
        <f t="shared" ref="E7" si="0">E5*E6</f>
        <v>44676019.750599995</v>
      </c>
    </row>
    <row r="11" spans="1:5" x14ac:dyDescent="0.25">
      <c r="D11" s="14" t="s">
        <v>22</v>
      </c>
      <c r="E11" s="28">
        <v>44543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ht="15" customHeight="1" x14ac:dyDescent="0.25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14</v>
      </c>
    </row>
    <row r="5" spans="1:5" s="2" customFormat="1" ht="25.5" customHeight="1" x14ac:dyDescent="0.2">
      <c r="A5" s="1">
        <v>1</v>
      </c>
      <c r="B5" s="54" t="s">
        <v>2</v>
      </c>
      <c r="C5" s="57" t="s">
        <v>20</v>
      </c>
      <c r="D5" s="4" t="s">
        <v>21</v>
      </c>
      <c r="E5" s="5">
        <f>25179984/1000</f>
        <v>25179.984</v>
      </c>
    </row>
    <row r="6" spans="1:5" s="3" customFormat="1" ht="12.75" customHeight="1" x14ac:dyDescent="0.2">
      <c r="A6" s="1">
        <v>2</v>
      </c>
      <c r="B6" s="55"/>
      <c r="C6" s="57"/>
      <c r="D6" s="6" t="s">
        <v>17</v>
      </c>
      <c r="E6" s="7">
        <f>2.87162301849278*1000</f>
        <v>2871.6230184927799</v>
      </c>
    </row>
    <row r="7" spans="1:5" s="3" customFormat="1" ht="25.5" customHeight="1" x14ac:dyDescent="0.2">
      <c r="A7" s="1">
        <v>3</v>
      </c>
      <c r="B7" s="56"/>
      <c r="C7" s="57"/>
      <c r="D7" s="8" t="s">
        <v>16</v>
      </c>
      <c r="E7" s="9">
        <f t="shared" ref="E7" si="0">E5*E6</f>
        <v>72307421.659679905</v>
      </c>
    </row>
    <row r="11" spans="1:5" x14ac:dyDescent="0.25">
      <c r="D11" s="14" t="s">
        <v>22</v>
      </c>
      <c r="E11" s="28">
        <v>44572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2776.5499999999997</v>
      </c>
      <c r="D5" s="26" t="e">
        <f>B5*C5/1000</f>
        <v>#REF!</v>
      </c>
    </row>
    <row r="6" spans="1:4" x14ac:dyDescent="0.25">
      <c r="A6">
        <v>2</v>
      </c>
      <c r="B6" s="25">
        <f>Февраль!E5</f>
        <v>5470.415</v>
      </c>
      <c r="C6" s="25">
        <f>Февраль!E6</f>
        <v>2979.8900000000003</v>
      </c>
      <c r="D6" s="26">
        <f t="shared" ref="D6:D13" si="0">B6*C6/1000</f>
        <v>16301.234954350002</v>
      </c>
    </row>
    <row r="7" spans="1:4" x14ac:dyDescent="0.25">
      <c r="A7">
        <v>3</v>
      </c>
      <c r="B7" s="25">
        <f>Март!E5</f>
        <v>17182.187999999998</v>
      </c>
      <c r="C7" s="25">
        <f>Март!E6</f>
        <v>2738.45</v>
      </c>
      <c r="D7" s="26">
        <f t="shared" si="0"/>
        <v>47052.562728599994</v>
      </c>
    </row>
    <row r="8" spans="1:4" x14ac:dyDescent="0.25">
      <c r="A8">
        <v>4</v>
      </c>
      <c r="B8" s="25">
        <f>Апрель!E5</f>
        <v>9230.7420000000002</v>
      </c>
      <c r="C8" s="25">
        <f>Апрель!E6</f>
        <v>2677.3330269354296</v>
      </c>
      <c r="D8" s="26">
        <f t="shared" si="0"/>
        <v>24713.77041972</v>
      </c>
    </row>
    <row r="9" spans="1:4" x14ac:dyDescent="0.25">
      <c r="A9">
        <v>5</v>
      </c>
      <c r="B9" s="25">
        <f>Май!E5</f>
        <v>9060.2880000000005</v>
      </c>
      <c r="C9" s="25">
        <f>Май!E6</f>
        <v>2535.12</v>
      </c>
      <c r="D9" s="26">
        <f t="shared" si="0"/>
        <v>22968.91731456</v>
      </c>
    </row>
    <row r="10" spans="1:4" x14ac:dyDescent="0.25">
      <c r="A10">
        <v>6</v>
      </c>
      <c r="B10" s="25">
        <f>Июнь!E5</f>
        <v>4309.8010000000004</v>
      </c>
      <c r="C10" s="25">
        <f>Июнь!E6</f>
        <v>2555.35</v>
      </c>
      <c r="D10" s="26">
        <f t="shared" si="0"/>
        <v>11013.04998535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2656.31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2591.2199999999998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8436.7659999999996</v>
      </c>
      <c r="C13" s="25">
        <f>Сентябрь!E6</f>
        <v>2841.36433081823</v>
      </c>
      <c r="D13" s="26">
        <f t="shared" si="0"/>
        <v>23971.925979859992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3</v>
      </c>
      <c r="D5" s="25">
        <f>Январь!E6</f>
        <v>2776.5499999999997</v>
      </c>
      <c r="E5" s="26" t="e">
        <f>SUM(F5:H5)</f>
        <v>#REF!</v>
      </c>
      <c r="F5" s="26">
        <f>Январь!E5</f>
        <v>5639.7380000000003</v>
      </c>
      <c r="G5" s="26" t="e">
        <f>Июль!#REF!</f>
        <v>#REF!</v>
      </c>
      <c r="H5" s="26"/>
    </row>
    <row r="6" spans="3:8" x14ac:dyDescent="0.25">
      <c r="C6" t="s">
        <v>4</v>
      </c>
      <c r="D6" s="25">
        <f>Февраль!E6</f>
        <v>2979.8900000000003</v>
      </c>
      <c r="E6" s="26">
        <f t="shared" ref="E6:E16" si="0">SUM(F6:H6)</f>
        <v>5470.415</v>
      </c>
      <c r="F6" s="26">
        <f>Февраль!E5</f>
        <v>5470.415</v>
      </c>
    </row>
    <row r="7" spans="3:8" x14ac:dyDescent="0.25">
      <c r="C7" t="s">
        <v>5</v>
      </c>
      <c r="D7" s="25">
        <f>Март!E6</f>
        <v>2738.45</v>
      </c>
      <c r="E7" s="26">
        <f t="shared" si="0"/>
        <v>17182.187999999998</v>
      </c>
      <c r="F7" s="26">
        <f>Март!E5</f>
        <v>17182.187999999998</v>
      </c>
    </row>
    <row r="8" spans="3:8" x14ac:dyDescent="0.25">
      <c r="C8" t="s">
        <v>6</v>
      </c>
      <c r="D8" s="25">
        <f>Апрель!E6</f>
        <v>2677.3330269354296</v>
      </c>
      <c r="E8" s="26">
        <f t="shared" si="0"/>
        <v>9230.7420000000002</v>
      </c>
      <c r="F8" s="26">
        <f>Апрель!E5</f>
        <v>9230.7420000000002</v>
      </c>
    </row>
    <row r="9" spans="3:8" x14ac:dyDescent="0.25">
      <c r="C9" t="s">
        <v>7</v>
      </c>
      <c r="D9" s="25">
        <f>Май!E6</f>
        <v>2535.12</v>
      </c>
      <c r="E9" s="26">
        <f t="shared" si="0"/>
        <v>9060.2880000000005</v>
      </c>
      <c r="F9" s="26">
        <f>Май!E5</f>
        <v>9060.2880000000005</v>
      </c>
    </row>
    <row r="10" spans="3:8" x14ac:dyDescent="0.25">
      <c r="C10" t="s">
        <v>8</v>
      </c>
      <c r="D10" s="25">
        <f>Июнь!E6</f>
        <v>2555.35</v>
      </c>
      <c r="E10" s="26">
        <f t="shared" si="0"/>
        <v>4309.8010000000004</v>
      </c>
      <c r="F10" s="26">
        <f>Июнь!E5</f>
        <v>4309.8010000000004</v>
      </c>
    </row>
    <row r="11" spans="3:8" x14ac:dyDescent="0.25">
      <c r="C11" t="s">
        <v>9</v>
      </c>
      <c r="D11" s="25">
        <f>Июль!E6</f>
        <v>2656.31</v>
      </c>
      <c r="E11" s="26" t="e">
        <f t="shared" si="0"/>
        <v>#REF!</v>
      </c>
      <c r="F11" s="26">
        <f>Июль!E5</f>
        <v>8758.7669999999998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10</v>
      </c>
      <c r="D12" s="25">
        <f>Август!E6</f>
        <v>2591.2199999999998</v>
      </c>
      <c r="E12" s="26" t="e">
        <f t="shared" si="0"/>
        <v>#REF!</v>
      </c>
      <c r="F12" s="26">
        <f>Август!E5</f>
        <v>6483.1310000000003</v>
      </c>
      <c r="G12" s="25" t="e">
        <f>Сентябрь!#REF!</f>
        <v>#REF!</v>
      </c>
    </row>
    <row r="13" spans="3:8" x14ac:dyDescent="0.25">
      <c r="C13" t="s">
        <v>11</v>
      </c>
      <c r="D13" s="25">
        <f>Сентябрь!E6</f>
        <v>2841.36433081823</v>
      </c>
      <c r="E13" s="26">
        <f t="shared" si="0"/>
        <v>8436.7659999999996</v>
      </c>
      <c r="F13" s="26">
        <f>Сентябрь!E5</f>
        <v>8436.7659999999996</v>
      </c>
    </row>
    <row r="14" spans="3:8" x14ac:dyDescent="0.25">
      <c r="C14" t="s">
        <v>12</v>
      </c>
      <c r="D14" s="25">
        <f>Октябрь!E6</f>
        <v>3022.79899794434</v>
      </c>
      <c r="E14" s="26">
        <f t="shared" si="0"/>
        <v>13588.316999999999</v>
      </c>
      <c r="F14" s="26">
        <f>Октябрь!E5</f>
        <v>13588.316999999999</v>
      </c>
    </row>
    <row r="15" spans="3:8" x14ac:dyDescent="0.25">
      <c r="C15" t="s">
        <v>13</v>
      </c>
      <c r="D15" s="25">
        <f>Ноябрь!E6</f>
        <v>3143.1413156864601</v>
      </c>
      <c r="E15" s="26">
        <f t="shared" si="0"/>
        <v>14213.812</v>
      </c>
      <c r="F15" s="26">
        <f>Ноябрь!E5</f>
        <v>14213.812</v>
      </c>
    </row>
    <row r="16" spans="3:8" x14ac:dyDescent="0.25">
      <c r="C16" t="s">
        <v>14</v>
      </c>
      <c r="D16" s="25">
        <f>Декабрь!E6</f>
        <v>2871.6230184927799</v>
      </c>
      <c r="E16" s="26">
        <f t="shared" si="0"/>
        <v>25179.984</v>
      </c>
      <c r="F16" s="26">
        <f>Декабрь!E5</f>
        <v>25179.984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5" sqref="E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ht="15" customHeight="1" x14ac:dyDescent="0.25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4</v>
      </c>
    </row>
    <row r="5" spans="1:5" s="2" customFormat="1" ht="25.5" customHeight="1" x14ac:dyDescent="0.2">
      <c r="A5" s="66">
        <v>1</v>
      </c>
      <c r="B5" s="54" t="s">
        <v>2</v>
      </c>
      <c r="C5" s="57" t="s">
        <v>20</v>
      </c>
      <c r="D5" s="4" t="s">
        <v>21</v>
      </c>
      <c r="E5" s="5">
        <f>5470415/1000</f>
        <v>5470.415</v>
      </c>
    </row>
    <row r="6" spans="1:5" s="3" customFormat="1" ht="12.75" x14ac:dyDescent="0.2">
      <c r="A6" s="67"/>
      <c r="B6" s="55"/>
      <c r="C6" s="57"/>
      <c r="D6" s="6" t="s">
        <v>17</v>
      </c>
      <c r="E6" s="7">
        <f>2.97989*1000</f>
        <v>2979.8900000000003</v>
      </c>
    </row>
    <row r="7" spans="1:5" s="3" customFormat="1" ht="25.5" x14ac:dyDescent="0.2">
      <c r="A7" s="68"/>
      <c r="B7" s="56"/>
      <c r="C7" s="57"/>
      <c r="D7" s="8" t="s">
        <v>16</v>
      </c>
      <c r="E7" s="9">
        <f t="shared" ref="E7" si="0">E5*E6</f>
        <v>16301234.954350002</v>
      </c>
    </row>
    <row r="8" spans="1:5" s="17" customFormat="1" ht="25.5" hidden="1" customHeight="1" x14ac:dyDescent="0.2">
      <c r="A8" s="59">
        <v>2</v>
      </c>
      <c r="B8" s="62" t="s">
        <v>23</v>
      </c>
      <c r="C8" s="65" t="s">
        <v>20</v>
      </c>
      <c r="D8" s="15" t="s">
        <v>21</v>
      </c>
      <c r="E8" s="16">
        <v>0.91600000000000004</v>
      </c>
    </row>
    <row r="9" spans="1:5" s="20" customFormat="1" ht="12.75" hidden="1" customHeight="1" x14ac:dyDescent="0.2">
      <c r="A9" s="60"/>
      <c r="B9" s="63"/>
      <c r="C9" s="65"/>
      <c r="D9" s="18" t="s">
        <v>17</v>
      </c>
      <c r="E9" s="19">
        <f>2.23865*1000</f>
        <v>2238.6499999999996</v>
      </c>
    </row>
    <row r="10" spans="1:5" s="20" customFormat="1" ht="25.5" hidden="1" customHeight="1" x14ac:dyDescent="0.2">
      <c r="A10" s="61"/>
      <c r="B10" s="64"/>
      <c r="C10" s="65"/>
      <c r="D10" s="21" t="s">
        <v>16</v>
      </c>
      <c r="E10" s="22">
        <f t="shared" ref="E10" si="1">E8*E9</f>
        <v>2050.6034</v>
      </c>
    </row>
    <row r="14" spans="1:5" x14ac:dyDescent="0.25">
      <c r="D14" s="14" t="s">
        <v>22</v>
      </c>
      <c r="E14" s="28" t="s">
        <v>26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topLeftCell="A4" workbookViewId="0">
      <selection activeCell="A15" sqref="A15:E18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ht="15" customHeight="1" x14ac:dyDescent="0.25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5</v>
      </c>
    </row>
    <row r="5" spans="1:5" s="2" customFormat="1" ht="25.5" customHeight="1" x14ac:dyDescent="0.2">
      <c r="A5" s="66">
        <v>1</v>
      </c>
      <c r="B5" s="54" t="s">
        <v>2</v>
      </c>
      <c r="C5" s="57" t="s">
        <v>20</v>
      </c>
      <c r="D5" s="4" t="s">
        <v>21</v>
      </c>
      <c r="E5" s="5">
        <f>17182188/1000</f>
        <v>17182.187999999998</v>
      </c>
    </row>
    <row r="6" spans="1:5" s="3" customFormat="1" ht="12.75" customHeight="1" x14ac:dyDescent="0.2">
      <c r="A6" s="67"/>
      <c r="B6" s="55"/>
      <c r="C6" s="57"/>
      <c r="D6" s="6" t="s">
        <v>17</v>
      </c>
      <c r="E6" s="7">
        <f>2.73845*1000</f>
        <v>2738.45</v>
      </c>
    </row>
    <row r="7" spans="1:5" s="3" customFormat="1" ht="25.5" customHeight="1" x14ac:dyDescent="0.2">
      <c r="A7" s="68"/>
      <c r="B7" s="56"/>
      <c r="C7" s="57"/>
      <c r="D7" s="8" t="s">
        <v>16</v>
      </c>
      <c r="E7" s="9">
        <f t="shared" ref="E7" si="0">E5*E6</f>
        <v>47052562.728599995</v>
      </c>
    </row>
    <row r="8" spans="1:5" s="17" customFormat="1" ht="25.5" hidden="1" customHeight="1" x14ac:dyDescent="0.2">
      <c r="A8" s="59">
        <v>2</v>
      </c>
      <c r="B8" s="62" t="s">
        <v>23</v>
      </c>
      <c r="C8" s="65" t="s">
        <v>20</v>
      </c>
      <c r="D8" s="15" t="s">
        <v>21</v>
      </c>
      <c r="E8" s="16">
        <v>5.42</v>
      </c>
    </row>
    <row r="9" spans="1:5" s="20" customFormat="1" ht="12.75" hidden="1" customHeight="1" x14ac:dyDescent="0.2">
      <c r="A9" s="60"/>
      <c r="B9" s="63"/>
      <c r="C9" s="65"/>
      <c r="D9" s="18" t="s">
        <v>17</v>
      </c>
      <c r="E9" s="19">
        <f>2.1634*1000</f>
        <v>2163.4</v>
      </c>
    </row>
    <row r="10" spans="1:5" s="20" customFormat="1" ht="25.5" hidden="1" customHeight="1" x14ac:dyDescent="0.2">
      <c r="A10" s="61"/>
      <c r="B10" s="64"/>
      <c r="C10" s="65"/>
      <c r="D10" s="21" t="s">
        <v>16</v>
      </c>
      <c r="E10" s="22">
        <f t="shared" ref="E10" si="1">E8*E9</f>
        <v>11725.628000000001</v>
      </c>
    </row>
    <row r="13" spans="1:5" s="30" customFormat="1" ht="12.75" x14ac:dyDescent="0.2">
      <c r="A13" s="58" t="s">
        <v>28</v>
      </c>
      <c r="B13" s="58"/>
      <c r="C13" s="58"/>
      <c r="D13" s="58"/>
      <c r="E13" s="58"/>
    </row>
    <row r="14" spans="1:5" s="30" customFormat="1" ht="12.75" x14ac:dyDescent="0.2"/>
    <row r="15" spans="1:5" s="13" customFormat="1" ht="19.5" customHeight="1" x14ac:dyDescent="0.25">
      <c r="A15" s="10" t="s">
        <v>0</v>
      </c>
      <c r="B15" s="11" t="s">
        <v>19</v>
      </c>
      <c r="C15" s="11" t="s">
        <v>18</v>
      </c>
      <c r="D15" s="11" t="s">
        <v>1</v>
      </c>
      <c r="E15" s="24" t="s">
        <v>29</v>
      </c>
    </row>
    <row r="16" spans="1:5" s="2" customFormat="1" ht="25.5" customHeight="1" x14ac:dyDescent="0.2">
      <c r="A16" s="1">
        <v>1</v>
      </c>
      <c r="B16" s="54" t="s">
        <v>2</v>
      </c>
      <c r="C16" s="57" t="s">
        <v>20</v>
      </c>
      <c r="D16" s="4" t="s">
        <v>21</v>
      </c>
      <c r="E16" s="5">
        <f>-163557/1000</f>
        <v>-163.55699999999999</v>
      </c>
    </row>
    <row r="17" spans="1:5" s="2" customFormat="1" ht="12.75" customHeight="1" x14ac:dyDescent="0.2">
      <c r="A17" s="1">
        <v>2</v>
      </c>
      <c r="B17" s="55"/>
      <c r="C17" s="57"/>
      <c r="D17" s="6" t="s">
        <v>17</v>
      </c>
      <c r="E17" s="7">
        <f>2.7612*1000</f>
        <v>2761.2000000000003</v>
      </c>
    </row>
    <row r="18" spans="1:5" s="2" customFormat="1" ht="25.5" customHeight="1" x14ac:dyDescent="0.2">
      <c r="A18" s="1">
        <v>3</v>
      </c>
      <c r="B18" s="56"/>
      <c r="C18" s="57"/>
      <c r="D18" s="8" t="s">
        <v>16</v>
      </c>
      <c r="E18" s="9">
        <f t="shared" ref="E18" si="2">E16*E17</f>
        <v>-451613.58840000001</v>
      </c>
    </row>
    <row r="19" spans="1:5" s="2" customFormat="1" ht="7.5" customHeight="1" x14ac:dyDescent="0.2">
      <c r="A19" s="32"/>
      <c r="B19" s="33"/>
      <c r="C19" s="34"/>
      <c r="D19" s="35"/>
      <c r="E19" s="36"/>
    </row>
    <row r="20" spans="1:5" s="13" customFormat="1" ht="19.5" customHeight="1" x14ac:dyDescent="0.25">
      <c r="A20" s="10" t="s">
        <v>0</v>
      </c>
      <c r="B20" s="11" t="s">
        <v>19</v>
      </c>
      <c r="C20" s="11" t="s">
        <v>18</v>
      </c>
      <c r="D20" s="11" t="s">
        <v>1</v>
      </c>
      <c r="E20" s="24" t="s">
        <v>30</v>
      </c>
    </row>
    <row r="21" spans="1:5" s="2" customFormat="1" ht="25.5" customHeight="1" x14ac:dyDescent="0.2">
      <c r="A21" s="1">
        <v>1</v>
      </c>
      <c r="B21" s="54" t="s">
        <v>2</v>
      </c>
      <c r="C21" s="57" t="s">
        <v>20</v>
      </c>
      <c r="D21" s="4" t="s">
        <v>21</v>
      </c>
      <c r="E21" s="5">
        <f>-19404/1000</f>
        <v>-19.404</v>
      </c>
    </row>
    <row r="22" spans="1:5" s="2" customFormat="1" ht="12.75" customHeight="1" x14ac:dyDescent="0.2">
      <c r="A22" s="1">
        <v>2</v>
      </c>
      <c r="B22" s="55"/>
      <c r="C22" s="57"/>
      <c r="D22" s="6" t="s">
        <v>17</v>
      </c>
      <c r="E22" s="7">
        <f>2.22335*1000</f>
        <v>2223.35</v>
      </c>
    </row>
    <row r="23" spans="1:5" s="2" customFormat="1" ht="25.5" customHeight="1" x14ac:dyDescent="0.2">
      <c r="A23" s="1">
        <v>3</v>
      </c>
      <c r="B23" s="56"/>
      <c r="C23" s="57"/>
      <c r="D23" s="8" t="s">
        <v>16</v>
      </c>
      <c r="E23" s="9">
        <f t="shared" ref="E23" si="3">E21*E22</f>
        <v>-43141.883399999999</v>
      </c>
    </row>
    <row r="24" spans="1:5" s="2" customFormat="1" ht="14.25" customHeight="1" x14ac:dyDescent="0.2">
      <c r="A24" s="50"/>
      <c r="B24" s="42"/>
      <c r="C24" s="43"/>
      <c r="D24" s="44"/>
      <c r="E24" s="45"/>
    </row>
    <row r="25" spans="1:5" s="2" customFormat="1" ht="22.5" customHeight="1" x14ac:dyDescent="0.2">
      <c r="A25" s="52"/>
      <c r="B25" s="58" t="s">
        <v>31</v>
      </c>
      <c r="C25" s="58"/>
      <c r="D25" s="58"/>
      <c r="E25" s="58"/>
    </row>
    <row r="26" spans="1:5" s="2" customFormat="1" ht="7.5" customHeight="1" x14ac:dyDescent="0.2">
      <c r="A26" s="51"/>
      <c r="B26" s="46"/>
      <c r="C26" s="47"/>
      <c r="D26" s="48"/>
      <c r="E26" s="49"/>
    </row>
    <row r="27" spans="1:5" s="13" customFormat="1" ht="19.5" customHeight="1" x14ac:dyDescent="0.25">
      <c r="A27" s="10" t="s">
        <v>0</v>
      </c>
      <c r="B27" s="11" t="s">
        <v>19</v>
      </c>
      <c r="C27" s="11" t="s">
        <v>18</v>
      </c>
      <c r="D27" s="11" t="s">
        <v>1</v>
      </c>
      <c r="E27" s="24" t="s">
        <v>32</v>
      </c>
    </row>
    <row r="28" spans="1:5" s="2" customFormat="1" ht="25.5" customHeight="1" x14ac:dyDescent="0.2">
      <c r="A28" s="1">
        <v>1</v>
      </c>
      <c r="B28" s="54" t="s">
        <v>2</v>
      </c>
      <c r="C28" s="57" t="s">
        <v>20</v>
      </c>
      <c r="D28" s="4" t="s">
        <v>21</v>
      </c>
      <c r="E28" s="5">
        <f>46850/1000</f>
        <v>46.85</v>
      </c>
    </row>
    <row r="29" spans="1:5" s="2" customFormat="1" ht="12.75" customHeight="1" x14ac:dyDescent="0.2">
      <c r="A29" s="1">
        <v>2</v>
      </c>
      <c r="B29" s="55"/>
      <c r="C29" s="57"/>
      <c r="D29" s="6" t="s">
        <v>17</v>
      </c>
      <c r="E29" s="7">
        <f>2.77655*1000</f>
        <v>2776.5499999999997</v>
      </c>
    </row>
    <row r="30" spans="1:5" s="2" customFormat="1" ht="25.5" customHeight="1" x14ac:dyDescent="0.2">
      <c r="A30" s="1">
        <v>3</v>
      </c>
      <c r="B30" s="56"/>
      <c r="C30" s="57"/>
      <c r="D30" s="8" t="s">
        <v>16</v>
      </c>
      <c r="E30" s="9">
        <f t="shared" ref="E30" si="4">E28*E29</f>
        <v>130081.36749999999</v>
      </c>
    </row>
    <row r="31" spans="1:5" s="2" customFormat="1" ht="7.5" customHeight="1" x14ac:dyDescent="0.2">
      <c r="A31" s="32"/>
      <c r="B31" s="33"/>
      <c r="C31" s="34"/>
      <c r="D31" s="35"/>
      <c r="E31" s="36"/>
    </row>
    <row r="32" spans="1:5" s="13" customFormat="1" ht="19.5" customHeight="1" x14ac:dyDescent="0.25">
      <c r="A32" s="10" t="s">
        <v>0</v>
      </c>
      <c r="B32" s="11" t="s">
        <v>19</v>
      </c>
      <c r="C32" s="11" t="s">
        <v>18</v>
      </c>
      <c r="D32" s="11" t="s">
        <v>1</v>
      </c>
      <c r="E32" s="24" t="s">
        <v>33</v>
      </c>
    </row>
    <row r="33" spans="1:5" s="2" customFormat="1" ht="25.5" customHeight="1" x14ac:dyDescent="0.2">
      <c r="A33" s="1">
        <v>1</v>
      </c>
      <c r="B33" s="54" t="s">
        <v>2</v>
      </c>
      <c r="C33" s="57" t="s">
        <v>20</v>
      </c>
      <c r="D33" s="4" t="s">
        <v>21</v>
      </c>
      <c r="E33" s="5">
        <f>-78534/1000</f>
        <v>-78.534000000000006</v>
      </c>
    </row>
    <row r="34" spans="1:5" s="2" customFormat="1" ht="12.75" customHeight="1" x14ac:dyDescent="0.2">
      <c r="A34" s="1">
        <v>2</v>
      </c>
      <c r="B34" s="55"/>
      <c r="C34" s="57"/>
      <c r="D34" s="6" t="s">
        <v>17</v>
      </c>
      <c r="E34" s="7">
        <f>2.97989*1000</f>
        <v>2979.8900000000003</v>
      </c>
    </row>
    <row r="35" spans="1:5" s="2" customFormat="1" ht="25.5" customHeight="1" x14ac:dyDescent="0.2">
      <c r="A35" s="1">
        <v>3</v>
      </c>
      <c r="B35" s="56"/>
      <c r="C35" s="57"/>
      <c r="D35" s="8" t="s">
        <v>16</v>
      </c>
      <c r="E35" s="9">
        <f t="shared" ref="E35" si="5">E33*E34</f>
        <v>-234022.68126000004</v>
      </c>
    </row>
    <row r="36" spans="1:5" s="2" customFormat="1" ht="7.5" customHeight="1" x14ac:dyDescent="0.2">
      <c r="A36" s="50"/>
      <c r="B36" s="42"/>
      <c r="C36" s="43"/>
      <c r="D36" s="44"/>
      <c r="E36" s="45"/>
    </row>
    <row r="37" spans="1:5" s="2" customFormat="1" ht="7.5" customHeight="1" x14ac:dyDescent="0.2">
      <c r="A37" s="51"/>
      <c r="B37" s="46"/>
      <c r="C37" s="47"/>
      <c r="D37" s="48"/>
      <c r="E37" s="49"/>
    </row>
    <row r="38" spans="1:5" s="41" customFormat="1" ht="16.5" customHeight="1" x14ac:dyDescent="0.25">
      <c r="A38" s="37" t="s">
        <v>27</v>
      </c>
      <c r="B38" s="38"/>
      <c r="C38" s="38"/>
      <c r="D38" s="39"/>
      <c r="E38" s="40">
        <f>E18+E23+E30+E35</f>
        <v>-598696.78555999999</v>
      </c>
    </row>
    <row r="40" spans="1:5" x14ac:dyDescent="0.25">
      <c r="D40" s="14" t="s">
        <v>22</v>
      </c>
      <c r="E40" s="28">
        <v>44298</v>
      </c>
    </row>
  </sheetData>
  <mergeCells count="18">
    <mergeCell ref="A1:E1"/>
    <mergeCell ref="A2:E2"/>
    <mergeCell ref="B5:B7"/>
    <mergeCell ref="C5:C7"/>
    <mergeCell ref="A8:A10"/>
    <mergeCell ref="B8:B10"/>
    <mergeCell ref="C8:C10"/>
    <mergeCell ref="A5:A7"/>
    <mergeCell ref="A13:E13"/>
    <mergeCell ref="B16:B18"/>
    <mergeCell ref="C16:C18"/>
    <mergeCell ref="B21:B23"/>
    <mergeCell ref="C21:C23"/>
    <mergeCell ref="B25:E25"/>
    <mergeCell ref="B28:B30"/>
    <mergeCell ref="C28:C30"/>
    <mergeCell ref="B33:B35"/>
    <mergeCell ref="C33:C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ht="15" customHeight="1" x14ac:dyDescent="0.25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6</v>
      </c>
    </row>
    <row r="5" spans="1:5" s="2" customFormat="1" ht="25.5" customHeight="1" x14ac:dyDescent="0.2">
      <c r="A5" s="66">
        <v>1</v>
      </c>
      <c r="B5" s="54" t="s">
        <v>2</v>
      </c>
      <c r="C5" s="57" t="s">
        <v>20</v>
      </c>
      <c r="D5" s="4" t="s">
        <v>21</v>
      </c>
      <c r="E5" s="5">
        <f>9230742/1000</f>
        <v>9230.7420000000002</v>
      </c>
    </row>
    <row r="6" spans="1:5" s="3" customFormat="1" ht="12.75" customHeight="1" x14ac:dyDescent="0.2">
      <c r="A6" s="67"/>
      <c r="B6" s="55"/>
      <c r="C6" s="57"/>
      <c r="D6" s="6" t="s">
        <v>17</v>
      </c>
      <c r="E6" s="7">
        <f>2.67733302693543*1000</f>
        <v>2677.3330269354296</v>
      </c>
    </row>
    <row r="7" spans="1:5" s="3" customFormat="1" ht="25.5" customHeight="1" x14ac:dyDescent="0.2">
      <c r="A7" s="68"/>
      <c r="B7" s="56"/>
      <c r="C7" s="57"/>
      <c r="D7" s="8" t="s">
        <v>16</v>
      </c>
      <c r="E7" s="9">
        <f t="shared" ref="E7" si="0">E5*E6</f>
        <v>24713770.419720002</v>
      </c>
    </row>
    <row r="8" spans="1:5" s="17" customFormat="1" ht="25.5" hidden="1" customHeight="1" x14ac:dyDescent="0.2">
      <c r="A8" s="59">
        <v>2</v>
      </c>
      <c r="B8" s="62" t="s">
        <v>23</v>
      </c>
      <c r="C8" s="65" t="s">
        <v>20</v>
      </c>
      <c r="D8" s="15" t="s">
        <v>21</v>
      </c>
      <c r="E8" s="16">
        <f>78/1000</f>
        <v>7.8E-2</v>
      </c>
    </row>
    <row r="9" spans="1:5" s="20" customFormat="1" ht="12.75" hidden="1" customHeight="1" x14ac:dyDescent="0.2">
      <c r="A9" s="60"/>
      <c r="B9" s="63"/>
      <c r="C9" s="65"/>
      <c r="D9" s="18" t="s">
        <v>17</v>
      </c>
      <c r="E9" s="19">
        <f>2.26715*1000</f>
        <v>2267.15</v>
      </c>
    </row>
    <row r="10" spans="1:5" s="20" customFormat="1" ht="25.5" hidden="1" customHeight="1" x14ac:dyDescent="0.2">
      <c r="A10" s="61"/>
      <c r="B10" s="64"/>
      <c r="C10" s="65"/>
      <c r="D10" s="21" t="s">
        <v>16</v>
      </c>
      <c r="E10" s="22">
        <f t="shared" ref="E10" si="1">E8*E9</f>
        <v>176.83770000000001</v>
      </c>
    </row>
    <row r="14" spans="1:5" x14ac:dyDescent="0.25">
      <c r="D14" s="14" t="s">
        <v>22</v>
      </c>
      <c r="E14" s="28">
        <v>44327</v>
      </c>
    </row>
  </sheetData>
  <mergeCells count="8">
    <mergeCell ref="A1:E1"/>
    <mergeCell ref="A2:E2"/>
    <mergeCell ref="B5:B7"/>
    <mergeCell ref="C5:C7"/>
    <mergeCell ref="B8:B10"/>
    <mergeCell ref="C8:C10"/>
    <mergeCell ref="A5:A7"/>
    <mergeCell ref="A8:A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ht="15" customHeight="1" x14ac:dyDescent="0.25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54" t="s">
        <v>2</v>
      </c>
      <c r="C5" s="57" t="s">
        <v>20</v>
      </c>
      <c r="D5" s="4" t="s">
        <v>21</v>
      </c>
      <c r="E5" s="5">
        <f>9060288/1000</f>
        <v>9060.2880000000005</v>
      </c>
    </row>
    <row r="6" spans="1:5" s="3" customFormat="1" ht="12.75" customHeight="1" x14ac:dyDescent="0.2">
      <c r="A6" s="1">
        <v>2</v>
      </c>
      <c r="B6" s="55"/>
      <c r="C6" s="57"/>
      <c r="D6" s="6" t="s">
        <v>17</v>
      </c>
      <c r="E6" s="7">
        <f>2.53512*1000</f>
        <v>2535.12</v>
      </c>
    </row>
    <row r="7" spans="1:5" s="3" customFormat="1" ht="25.5" customHeight="1" x14ac:dyDescent="0.2">
      <c r="A7" s="1">
        <v>3</v>
      </c>
      <c r="B7" s="56"/>
      <c r="C7" s="57"/>
      <c r="D7" s="8" t="s">
        <v>16</v>
      </c>
      <c r="E7" s="9">
        <f t="shared" ref="E7" si="0">E5*E6</f>
        <v>22968917.31456</v>
      </c>
    </row>
    <row r="11" spans="1:5" x14ac:dyDescent="0.25">
      <c r="D11" s="14" t="s">
        <v>22</v>
      </c>
      <c r="E11" s="28">
        <v>44358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11" sqref="E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ht="15" customHeight="1" x14ac:dyDescent="0.25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54" t="s">
        <v>2</v>
      </c>
      <c r="C5" s="57" t="s">
        <v>20</v>
      </c>
      <c r="D5" s="4" t="s">
        <v>21</v>
      </c>
      <c r="E5" s="5">
        <f>4309801/1000</f>
        <v>4309.8010000000004</v>
      </c>
    </row>
    <row r="6" spans="1:5" s="3" customFormat="1" ht="12.75" customHeight="1" x14ac:dyDescent="0.2">
      <c r="A6" s="1">
        <v>2</v>
      </c>
      <c r="B6" s="55"/>
      <c r="C6" s="57"/>
      <c r="D6" s="6" t="s">
        <v>17</v>
      </c>
      <c r="E6" s="7">
        <f>2.55535*1000</f>
        <v>2555.35</v>
      </c>
    </row>
    <row r="7" spans="1:5" s="3" customFormat="1" ht="25.5" customHeight="1" x14ac:dyDescent="0.2">
      <c r="A7" s="1">
        <v>3</v>
      </c>
      <c r="B7" s="56"/>
      <c r="C7" s="57"/>
      <c r="D7" s="8" t="s">
        <v>16</v>
      </c>
      <c r="E7" s="9">
        <f t="shared" ref="E7" si="0">E5*E6</f>
        <v>11013049.98535</v>
      </c>
    </row>
    <row r="11" spans="1:5" x14ac:dyDescent="0.25">
      <c r="D11" s="14" t="s">
        <v>22</v>
      </c>
      <c r="E11" s="28">
        <v>44389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11" sqref="E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ht="15" customHeight="1" x14ac:dyDescent="0.25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54" t="s">
        <v>2</v>
      </c>
      <c r="C5" s="57" t="s">
        <v>20</v>
      </c>
      <c r="D5" s="4" t="s">
        <v>21</v>
      </c>
      <c r="E5" s="5">
        <f>8758767/1000</f>
        <v>8758.7669999999998</v>
      </c>
    </row>
    <row r="6" spans="1:5" s="3" customFormat="1" ht="12.75" customHeight="1" x14ac:dyDescent="0.2">
      <c r="A6" s="1">
        <v>2</v>
      </c>
      <c r="B6" s="55"/>
      <c r="C6" s="57"/>
      <c r="D6" s="6" t="s">
        <v>17</v>
      </c>
      <c r="E6" s="7">
        <f>2.65631*1000</f>
        <v>2656.31</v>
      </c>
    </row>
    <row r="7" spans="1:5" s="3" customFormat="1" ht="25.5" customHeight="1" x14ac:dyDescent="0.2">
      <c r="A7" s="1">
        <v>3</v>
      </c>
      <c r="B7" s="56"/>
      <c r="C7" s="57"/>
      <c r="D7" s="8" t="s">
        <v>16</v>
      </c>
      <c r="E7" s="9">
        <f t="shared" ref="E7" si="0">E5*E6</f>
        <v>23266000.369769998</v>
      </c>
    </row>
    <row r="11" spans="1:5" x14ac:dyDescent="0.25">
      <c r="D11" s="14" t="s">
        <v>22</v>
      </c>
      <c r="E11" s="28">
        <v>44419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D17" sqref="D17:E1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58" t="s">
        <v>15</v>
      </c>
      <c r="B1" s="58"/>
      <c r="C1" s="58"/>
      <c r="D1" s="58"/>
      <c r="E1" s="58"/>
    </row>
    <row r="2" spans="1:5" ht="15" customHeight="1" x14ac:dyDescent="0.25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10</v>
      </c>
    </row>
    <row r="5" spans="1:5" s="2" customFormat="1" ht="25.5" customHeight="1" x14ac:dyDescent="0.2">
      <c r="A5" s="1">
        <v>1</v>
      </c>
      <c r="B5" s="54" t="s">
        <v>2</v>
      </c>
      <c r="C5" s="57" t="s">
        <v>20</v>
      </c>
      <c r="D5" s="4" t="s">
        <v>21</v>
      </c>
      <c r="E5" s="5">
        <f>6483131/1000</f>
        <v>6483.1310000000003</v>
      </c>
    </row>
    <row r="6" spans="1:5" s="3" customFormat="1" ht="12.75" customHeight="1" x14ac:dyDescent="0.2">
      <c r="A6" s="1">
        <v>2</v>
      </c>
      <c r="B6" s="55"/>
      <c r="C6" s="57"/>
      <c r="D6" s="6" t="s">
        <v>17</v>
      </c>
      <c r="E6" s="7">
        <f>2.59122*1000</f>
        <v>2591.2199999999998</v>
      </c>
    </row>
    <row r="7" spans="1:5" s="3" customFormat="1" ht="25.5" customHeight="1" x14ac:dyDescent="0.2">
      <c r="A7" s="1">
        <v>3</v>
      </c>
      <c r="B7" s="56"/>
      <c r="C7" s="57"/>
      <c r="D7" s="8" t="s">
        <v>16</v>
      </c>
      <c r="E7" s="9">
        <f t="shared" ref="E7" si="0">E5*E6</f>
        <v>16799218.709819999</v>
      </c>
    </row>
    <row r="11" spans="1:5" x14ac:dyDescent="0.25">
      <c r="A11" s="10" t="s">
        <v>0</v>
      </c>
      <c r="B11" s="11" t="s">
        <v>19</v>
      </c>
      <c r="C11" s="11" t="s">
        <v>18</v>
      </c>
      <c r="D11" s="11" t="s">
        <v>1</v>
      </c>
      <c r="E11" s="24" t="s">
        <v>35</v>
      </c>
    </row>
    <row r="12" spans="1:5" ht="25.5" x14ac:dyDescent="0.25">
      <c r="A12" s="1">
        <v>1</v>
      </c>
      <c r="B12" s="69" t="s">
        <v>23</v>
      </c>
      <c r="C12" s="72" t="s">
        <v>36</v>
      </c>
      <c r="D12" s="4" t="s">
        <v>21</v>
      </c>
      <c r="E12" s="5">
        <f>248/1000</f>
        <v>0.248</v>
      </c>
    </row>
    <row r="13" spans="1:5" x14ac:dyDescent="0.25">
      <c r="A13" s="1">
        <v>2</v>
      </c>
      <c r="B13" s="70"/>
      <c r="C13" s="72"/>
      <c r="D13" s="6" t="s">
        <v>17</v>
      </c>
      <c r="E13" s="7">
        <f>3.47129*1000</f>
        <v>3471.2900000000004</v>
      </c>
    </row>
    <row r="14" spans="1:5" ht="25.5" x14ac:dyDescent="0.25">
      <c r="A14" s="1">
        <v>3</v>
      </c>
      <c r="B14" s="71"/>
      <c r="C14" s="72"/>
      <c r="D14" s="8" t="s">
        <v>16</v>
      </c>
      <c r="E14" s="9">
        <f t="shared" ref="E14" si="1">E12*E13</f>
        <v>860.87992000000008</v>
      </c>
    </row>
    <row r="15" spans="1:5" x14ac:dyDescent="0.25">
      <c r="E15" s="25"/>
    </row>
    <row r="17" spans="4:5" x14ac:dyDescent="0.25">
      <c r="D17" s="14" t="s">
        <v>22</v>
      </c>
      <c r="E17" s="27" t="s">
        <v>34</v>
      </c>
    </row>
  </sheetData>
  <mergeCells count="6">
    <mergeCell ref="A1:E1"/>
    <mergeCell ref="A2:E2"/>
    <mergeCell ref="B5:B7"/>
    <mergeCell ref="C5:C7"/>
    <mergeCell ref="B12:B14"/>
    <mergeCell ref="C12:C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workbookViewId="0">
      <selection activeCell="D35" sqref="D35"/>
    </sheetView>
  </sheetViews>
  <sheetFormatPr defaultRowHeight="12.75" x14ac:dyDescent="0.2"/>
  <cols>
    <col min="1" max="1" width="3" style="30" bestFit="1" customWidth="1"/>
    <col min="2" max="2" width="46.7109375" style="30" customWidth="1"/>
    <col min="3" max="3" width="48.28515625" style="30" customWidth="1"/>
    <col min="4" max="4" width="43" style="30" customWidth="1"/>
    <col min="5" max="5" width="18.5703125" style="30" customWidth="1"/>
    <col min="6" max="16384" width="9.140625" style="30"/>
  </cols>
  <sheetData>
    <row r="1" spans="1:5" ht="30" customHeight="1" x14ac:dyDescent="0.2">
      <c r="A1" s="58" t="s">
        <v>15</v>
      </c>
      <c r="B1" s="58"/>
      <c r="C1" s="58"/>
      <c r="D1" s="58"/>
      <c r="E1" s="58"/>
    </row>
    <row r="2" spans="1:5" ht="15" customHeight="1" x14ac:dyDescent="0.2">
      <c r="A2" s="58" t="str">
        <f>Январь!$A$2</f>
        <v>за 2021 г.</v>
      </c>
      <c r="B2" s="58"/>
      <c r="C2" s="58"/>
      <c r="D2" s="58"/>
      <c r="E2" s="58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54" t="s">
        <v>2</v>
      </c>
      <c r="C5" s="57" t="s">
        <v>20</v>
      </c>
      <c r="D5" s="4" t="s">
        <v>21</v>
      </c>
      <c r="E5" s="5">
        <f>8436766/1000</f>
        <v>8436.7659999999996</v>
      </c>
    </row>
    <row r="6" spans="1:5" s="2" customFormat="1" ht="12.75" customHeight="1" x14ac:dyDescent="0.2">
      <c r="A6" s="1">
        <v>2</v>
      </c>
      <c r="B6" s="55"/>
      <c r="C6" s="57"/>
      <c r="D6" s="6" t="s">
        <v>17</v>
      </c>
      <c r="E6" s="7">
        <f>2.84136433081823*1000</f>
        <v>2841.36433081823</v>
      </c>
    </row>
    <row r="7" spans="1:5" s="2" customFormat="1" ht="25.5" customHeight="1" x14ac:dyDescent="0.2">
      <c r="A7" s="1">
        <v>3</v>
      </c>
      <c r="B7" s="56"/>
      <c r="C7" s="57"/>
      <c r="D7" s="8" t="s">
        <v>16</v>
      </c>
      <c r="E7" s="9">
        <f t="shared" ref="E7" si="0">E5*E6</f>
        <v>23971925.979859993</v>
      </c>
    </row>
    <row r="10" spans="1:5" x14ac:dyDescent="0.2">
      <c r="A10" s="58" t="s">
        <v>31</v>
      </c>
      <c r="B10" s="58"/>
      <c r="C10" s="58"/>
      <c r="D10" s="58"/>
    </row>
    <row r="12" spans="1:5" x14ac:dyDescent="0.2">
      <c r="A12" s="10" t="s">
        <v>0</v>
      </c>
      <c r="B12" s="11" t="s">
        <v>19</v>
      </c>
      <c r="C12" s="11" t="s">
        <v>18</v>
      </c>
      <c r="D12" s="11" t="s">
        <v>1</v>
      </c>
      <c r="E12" s="24" t="s">
        <v>35</v>
      </c>
    </row>
    <row r="13" spans="1:5" ht="25.5" x14ac:dyDescent="0.2">
      <c r="A13" s="1">
        <v>1</v>
      </c>
      <c r="B13" s="54" t="s">
        <v>2</v>
      </c>
      <c r="C13" s="57" t="s">
        <v>20</v>
      </c>
      <c r="D13" s="4" t="s">
        <v>21</v>
      </c>
      <c r="E13" s="5">
        <v>126.518</v>
      </c>
    </row>
    <row r="14" spans="1:5" x14ac:dyDescent="0.2">
      <c r="A14" s="1">
        <v>2</v>
      </c>
      <c r="B14" s="55"/>
      <c r="C14" s="57"/>
      <c r="D14" s="6" t="s">
        <v>17</v>
      </c>
      <c r="E14" s="7">
        <f>2.73845*1000</f>
        <v>2738.45</v>
      </c>
    </row>
    <row r="15" spans="1:5" ht="25.5" x14ac:dyDescent="0.2">
      <c r="A15" s="1">
        <v>3</v>
      </c>
      <c r="B15" s="56"/>
      <c r="C15" s="57"/>
      <c r="D15" s="8" t="s">
        <v>16</v>
      </c>
      <c r="E15" s="9">
        <f t="shared" ref="E15" si="1">E13*E14</f>
        <v>346463.21709999995</v>
      </c>
    </row>
    <row r="19" spans="4:5" x14ac:dyDescent="0.2">
      <c r="D19" s="29" t="s">
        <v>22</v>
      </c>
      <c r="E19" s="53">
        <v>44480</v>
      </c>
    </row>
  </sheetData>
  <mergeCells count="7">
    <mergeCell ref="B13:B15"/>
    <mergeCell ref="C13:C15"/>
    <mergeCell ref="A1:E1"/>
    <mergeCell ref="A2:E2"/>
    <mergeCell ref="B5:B7"/>
    <mergeCell ref="C5:C7"/>
    <mergeCell ref="A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2022-01-11T07:55:54Z</dcterms:modified>
</cp:coreProperties>
</file>