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buhg_flag">[1]Титульный!$F$36</definedName>
    <definedName name="dateBuhg">[1]Титульный!$F$37</definedName>
    <definedName name="kind_of_fuels">[1]TEHSHEET!$AB$2:$AB$29</definedName>
    <definedName name="kind_of_purchase_method">[1]TEHSHEET!$P$2:$P$4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1" l="1"/>
  <c r="F93" i="1"/>
  <c r="E75" i="1"/>
  <c r="E76" i="1" s="1"/>
  <c r="D75" i="1"/>
  <c r="D76" i="1" s="1"/>
  <c r="D73" i="1"/>
  <c r="E72" i="1"/>
  <c r="D72" i="1"/>
  <c r="G63" i="1"/>
  <c r="F63" i="1"/>
  <c r="G62" i="1"/>
  <c r="F62" i="1"/>
  <c r="D62" i="1"/>
  <c r="D58" i="1"/>
  <c r="D57" i="1"/>
  <c r="G56" i="1"/>
  <c r="F56" i="1"/>
  <c r="F52" i="1" s="1"/>
  <c r="D56" i="1"/>
  <c r="D55" i="1"/>
  <c r="D54" i="1"/>
  <c r="D52" i="1" s="1"/>
  <c r="E52" i="1"/>
  <c r="G48" i="1"/>
  <c r="G39" i="1"/>
  <c r="G38" i="1"/>
  <c r="G37" i="1"/>
  <c r="G36" i="1"/>
  <c r="G35" i="1"/>
  <c r="G54" i="1" s="1"/>
  <c r="G52" i="1" s="1"/>
  <c r="G31" i="1"/>
  <c r="F31" i="1"/>
  <c r="D31" i="1"/>
  <c r="D32" i="1" s="1"/>
  <c r="D26" i="1"/>
  <c r="D25" i="1" s="1"/>
  <c r="G25" i="1"/>
  <c r="F25" i="1"/>
  <c r="E25" i="1"/>
  <c r="D12" i="1" s="1"/>
  <c r="D10" i="1" s="1"/>
  <c r="D60" i="1" s="1"/>
  <c r="D61" i="1" s="1"/>
  <c r="G19" i="1"/>
  <c r="F19" i="1"/>
  <c r="E19" i="1"/>
  <c r="D19" i="1"/>
  <c r="G12" i="1"/>
  <c r="F12" i="1"/>
  <c r="F10" i="1" s="1"/>
  <c r="E12" i="1"/>
  <c r="E11" i="1"/>
  <c r="E10" i="1" s="1"/>
  <c r="F9" i="1"/>
  <c r="E9" i="1"/>
  <c r="D9" i="1"/>
  <c r="G8" i="1"/>
  <c r="F8" i="1"/>
  <c r="E8" i="1"/>
  <c r="D8" i="1"/>
  <c r="E60" i="1" l="1"/>
  <c r="E61" i="1" s="1"/>
  <c r="F60" i="1"/>
  <c r="F61" i="1" s="1"/>
  <c r="G10" i="1"/>
  <c r="G60" i="1" s="1"/>
  <c r="G61" i="1" s="1"/>
</calcChain>
</file>

<file path=xl/comments1.xml><?xml version="1.0" encoding="utf-8"?>
<comments xmlns="http://schemas.openxmlformats.org/spreadsheetml/2006/main">
  <authors>
    <author>Автор</author>
  </authors>
  <commentList>
    <comment ref="D5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E5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F5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G5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<sst xmlns="http://schemas.openxmlformats.org/spreadsheetml/2006/main" count="259" uniqueCount="172">
  <si>
    <r>
  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</t>
    </r>
    <r>
      <rPr>
        <vertAlign val="superscript"/>
        <sz val="10"/>
        <rFont val="Tahoma"/>
        <family val="2"/>
        <charset val="204"/>
      </rPr>
      <t>1</t>
    </r>
  </si>
  <si>
    <t>Параметры формы</t>
  </si>
  <si>
    <t>№ п/п</t>
  </si>
  <si>
    <t>Наименование параметра</t>
  </si>
  <si>
    <t>Единица измерения</t>
  </si>
  <si>
    <t>Вид деятельности:_x000D_
  - Производство тепловой энергии. Комбинированная выработка с уст. мощностью производства электрической энергии 25 МВт и более_x000D_
_x000D_
Территория оказания услуг:_x000D_
  - без дифференциации_x000D_
_x000D_
Централизованная система теплоснабжения:_x000D_
  - наименование отсутствует</t>
  </si>
  <si>
    <t>Вид деятельности:_x000D_
  - Сбыт. Тепловая энергия_x000D_
_x000D_
Территория оказания услуг:_x000D_
  - без дифференциации_x000D_
_x000D_
Централизованная система теплоснабжения:_x000D_
  - наименование отсутствует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</si>
  <si>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наименование отсутствует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</si>
  <si>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без дифференциации_x000D_
_x000D_
Централизованная система теплоснабжения:_x000D_
  - наименование отсутствует</t>
  </si>
  <si>
    <t>Информация</t>
  </si>
  <si>
    <t>1</t>
  </si>
  <si>
    <t>2</t>
  </si>
  <si>
    <t>3</t>
  </si>
  <si>
    <t>Дата сдачи годового бухгалтерского баланса в налоговые органы</t>
  </si>
  <si>
    <t>х</t>
  </si>
  <si>
    <t>Выручка от регулируемой деятельности по виду деятельности</t>
  </si>
  <si>
    <t>тыс. руб.</t>
  </si>
  <si>
    <t>Себестоимость производимых товаров (оказываемых услуг) по регулируемому виду деятельности, включая:</t>
  </si>
  <si>
    <t>3.1</t>
  </si>
  <si>
    <t>расходы на покупаемую тепловую энергию (мощность), теплоноситель</t>
  </si>
  <si>
    <t>3.2</t>
  </si>
  <si>
    <t>расходы на топливо</t>
  </si>
  <si>
    <t>уголь каменный</t>
  </si>
  <si>
    <t>общая стоимость</t>
  </si>
  <si>
    <t>объем</t>
  </si>
  <si>
    <t>тонны</t>
  </si>
  <si>
    <t>стоимость за единицу объема</t>
  </si>
  <si>
    <t>стоимость доставки</t>
  </si>
  <si>
    <t>способ приобретения</t>
  </si>
  <si>
    <t>Торги/аукционы</t>
  </si>
  <si>
    <t>газ природный по регулируемой цене</t>
  </si>
  <si>
    <t>тыс м3</t>
  </si>
  <si>
    <t>Прямые договора без торгов</t>
  </si>
  <si>
    <t>Добавить вид топлива</t>
  </si>
  <si>
    <t>3.3</t>
  </si>
  <si>
    <t>Расходы на покупаемую электрическую энергию (мощность), используемую в технологическом процессе</t>
  </si>
  <si>
    <t>3.3.1</t>
  </si>
  <si>
    <t>Средневзвешенная стоимость 1 кВт.ч (с учетом мощности)</t>
  </si>
  <si>
    <t>руб.</t>
  </si>
  <si>
    <t>3.3.2</t>
  </si>
  <si>
    <t>Объем приобретенной электрической энергии</t>
  </si>
  <si>
    <t>тыс. кВт·ч</t>
  </si>
  <si>
    <t>3.4</t>
  </si>
  <si>
    <t>Расходы на приобретение холодной воды, используемой в технологическом процессе</t>
  </si>
  <si>
    <t>3.5</t>
  </si>
  <si>
    <t>Расходы на хим. реагенты, используемые в технологическом процессе</t>
  </si>
  <si>
    <t>3.6</t>
  </si>
  <si>
    <t>Расходы на оплату труда основного производственного персонала</t>
  </si>
  <si>
    <t>3.7</t>
  </si>
  <si>
    <t>Отчисления на социальные нужды основного производственного персонала</t>
  </si>
  <si>
    <t>3.8</t>
  </si>
  <si>
    <t>Расходы на оплату труда административно-управленческого персонала</t>
  </si>
  <si>
    <t>3.9</t>
  </si>
  <si>
    <t>Отчисления на социальные нужды административно-управленческого персонала</t>
  </si>
  <si>
    <t>3.10</t>
  </si>
  <si>
    <t>Расходы на амортизацию основных производственных средств</t>
  </si>
  <si>
    <t>3.11</t>
  </si>
  <si>
    <t>Расходы на аренду имущества, используемого для осуществления регулируемого вида деятельности</t>
  </si>
  <si>
    <t>3.12</t>
  </si>
  <si>
    <t>Общепроизводственные расходы, в том числе:</t>
  </si>
  <si>
    <t>3.12.1</t>
  </si>
  <si>
    <t>Расходы на текущий ремонт</t>
  </si>
  <si>
    <t>3.12.2</t>
  </si>
  <si>
    <t>Расходы на капитальный ремонт</t>
  </si>
  <si>
    <t>3.13</t>
  </si>
  <si>
    <t>Общехозяйственные расходы, в том числе:</t>
  </si>
  <si>
    <t>3.13.1</t>
  </si>
  <si>
    <t>3.13.2</t>
  </si>
  <si>
    <t>3.14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</si>
  <si>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</si>
  <si>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</si>
  <si>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</si>
  <si>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3.15</t>
  </si>
  <si>
    <t>Прочие расходы, которые подлежат отнесению на регулируемые виды деятельности, в том числе:</t>
  </si>
  <si>
    <t>3.15.0</t>
  </si>
  <si>
    <t>3.15.1</t>
  </si>
  <si>
    <t>Расходы на сырье и материалы на обслуживание</t>
  </si>
  <si>
    <t>3.15.2</t>
  </si>
  <si>
    <t>Расходы на выполнение работ и услуг производственного характера</t>
  </si>
  <si>
    <t>3.15.3</t>
  </si>
  <si>
    <t>Расходы на оплату иных работ и услуг</t>
  </si>
  <si>
    <t>3.15.4</t>
  </si>
  <si>
    <t>Плата за выбросы и сбросы загрязняющих веществ  в окружающую среду, размещение отходов и другие виды негативного воздействия на окружающую среду в пределах установленных нормативов и (или) лимитов</t>
  </si>
  <si>
    <t>3.15.5</t>
  </si>
  <si>
    <t>Прочие</t>
  </si>
  <si>
    <t>Добавить прочие расходы</t>
  </si>
  <si>
    <t>4</t>
  </si>
  <si>
    <t>Валовая прибыль (убытки) от реализации товаров и оказания услуг по регулируемому виду деятельности</t>
  </si>
  <si>
    <t>5</t>
  </si>
  <si>
    <t>Чистая прибыль, полученная от регулируемого вида деятельности, в том числе:</t>
  </si>
  <si>
    <t>5.1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</si>
  <si>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</si>
  <si>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6</t>
  </si>
  <si>
    <t>Изменение стоимости основных фондов, в том числе:</t>
  </si>
  <si>
    <t>6.1</t>
  </si>
  <si>
    <t>Изменение стоимости основных фондов за счет их ввода в эксплуатацию (вывода из эксплуатации)</t>
  </si>
  <si>
    <t>6.1.1</t>
  </si>
  <si>
    <t>Изменение стоимости основных фондов за счет их ввода в эксплуатацию</t>
  </si>
  <si>
    <t>6.1.2</t>
  </si>
  <si>
    <t>Изменение стоимости основных фондов за счет их вывода в эксплуатацию</t>
  </si>
  <si>
    <t>6.2</t>
  </si>
  <si>
    <t>Изменение стоимости основных фондов за счет их переоценки</t>
  </si>
  <si>
    <t>7</t>
  </si>
  <si>
    <t>Годовая бухгалтерская отчетность, включая бухгалтерский баланс и приложения к нему</t>
  </si>
  <si>
    <t>x</t>
  </si>
  <si>
    <t>https://portal.eias.ru/Portal/DownloadPage.aspx?type=12&amp;guid=75e2725a-e345-457f-b0ca-49280cd7da93</t>
  </si>
  <si>
    <t>8</t>
  </si>
  <si>
    <t>Установленная тепловая мощность объектов основных фондов, используемых для теплоснабжения, в том числе по каждому источнику тепловой энергии</t>
  </si>
  <si>
    <t>Гкал/ч</t>
  </si>
  <si>
    <t>8.0</t>
  </si>
  <si>
    <t>Добавить источник тепловой энергии</t>
  </si>
  <si>
    <t>9</t>
  </si>
  <si>
    <t>Тепловая нагрузка по договорам теплоснабжения</t>
  </si>
  <si>
    <t>10</t>
  </si>
  <si>
    <t>Объем вырабатываемой тепловой энергии</t>
  </si>
  <si>
    <t>тыс. Гкал</t>
  </si>
  <si>
    <t>10.1</t>
  </si>
  <si>
    <t>Объем приобретаемой тепловой энергии</t>
  </si>
  <si>
    <t>11</t>
  </si>
  <si>
    <t xml:space="preserve">Объем тепловой энергии, отпускаемой потребителям </t>
  </si>
  <si>
    <t>11.1</t>
  </si>
  <si>
    <t>Определенном по приборам учета, в т.ч.:</t>
  </si>
  <si>
    <t>11.1.1</t>
  </si>
  <si>
    <t>Определенный по приборам учета объем тепловой энергии, отпускаемой по договорам потребителям, максимальный объем потребления тепловой энергии объектов которых составляет менее чем 0,2 Гкал</t>
  </si>
  <si>
    <t>11.2</t>
  </si>
  <si>
    <t>Определенном расчетным путем (нормативам потребления коммунальных услуг)</t>
  </si>
  <si>
    <t>12</t>
  </si>
  <si>
    <t>Нормативы технологических потерь при передаче тепловой энергии, теплоносителя по тепловым сетям</t>
  </si>
  <si>
    <t>Ккал/ч. мес.</t>
  </si>
  <si>
    <t>13</t>
  </si>
  <si>
    <t>Фактический объем потерь при передаче тепловой энергии</t>
  </si>
  <si>
    <t>тыс. Гкал/год</t>
  </si>
  <si>
    <t>13.1</t>
  </si>
  <si>
    <t>Плановый объем потерь при передаче тепловой энергии</t>
  </si>
  <si>
    <t>14</t>
  </si>
  <si>
    <t>Среднесписочная численность основного производственного персонала</t>
  </si>
  <si>
    <t>человек</t>
  </si>
  <si>
    <t>15</t>
  </si>
  <si>
    <t>Среднесписочная численность административно-управленческого персонала</t>
  </si>
  <si>
    <t>16</t>
  </si>
  <si>
    <t>Норматив удельного расхода условного топлива при производстве тепловой энергии источниками тепловой энергии, с распределением по источникам тепловой энергии, используемым для осуществления регулируемых видов деятельности</t>
  </si>
  <si>
    <t>кг у. т./Гкал</t>
  </si>
  <si>
    <t>16.0</t>
  </si>
  <si>
    <t>17</t>
  </si>
  <si>
    <t>Плановый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</si>
  <si>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кг усл. топл./Гкал</t>
  </si>
  <si>
    <t>17.0</t>
  </si>
  <si>
    <t>18</t>
  </si>
  <si>
    <t>Фактический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</si>
  <si>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18.0</t>
  </si>
  <si>
    <t>19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</si>
  <si>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</t>
  </si>
  <si>
    <t>тыс. кВт.ч/Гкал</t>
  </si>
  <si>
    <t>20</t>
  </si>
  <si>
    <t>Удельный расход холодной воды на производство (передачу) тепловой энергии на единицу тепловой энергии, отпускаемой потребителям</t>
  </si>
  <si>
    <t>куб.м/Гкал</t>
  </si>
  <si>
    <t>21</t>
  </si>
  <si>
    <t>Информация о показателях технико-экономического состояния систем теплоснабжения (за исключением теплопотребляющих установок потребителей тепловой энергии, теплоносителя, а также источников тепловой энергии, функционирующих в режиме комбинированной выработки электрической и тепловой энергии), в т.ч.:</t>
  </si>
  <si>
    <t>21.1</t>
  </si>
  <si>
    <t>Информация о показателях физического износа объектов теплоснабжения</t>
  </si>
  <si>
    <t>21.2</t>
  </si>
  <si>
    <t>Информация о показателях энергетической эффективности объектов теплоснабжения</t>
  </si>
  <si>
    <t>3.2.1</t>
  </si>
  <si>
    <t>3.2.1.1</t>
  </si>
  <si>
    <t>3.2.1.2</t>
  </si>
  <si>
    <t>3.2.1.3</t>
  </si>
  <si>
    <t>3.2.1.4</t>
  </si>
  <si>
    <t>3.2.2</t>
  </si>
  <si>
    <t>3.2.2.1</t>
  </si>
  <si>
    <t>3.2.2.2</t>
  </si>
  <si>
    <t>3.2.2.3</t>
  </si>
  <si>
    <t>3.2.2.4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</si>
</sst>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1"/>
      <color theme="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"/>
      <name val="Tahoma"/>
      <family val="2"/>
      <charset val="204"/>
    </font>
    <font>
      <sz val="9"/>
      <color indexed="62"/>
      <name val="Tahoma"/>
      <family val="2"/>
      <charset val="204"/>
    </font>
    <font>
      <sz val="9"/>
      <color theme="0"/>
      <name val="Tahoma"/>
      <family val="2"/>
      <charset val="204"/>
    </font>
    <font>
      <sz val="1"/>
      <color rgb="FFFF000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7" fillId="0" borderId="4" applyBorder="0">
      <alignment horizontal="center" vertical="center" wrapText="1"/>
    </xf>
    <xf numFmtId="49" fontId="5" fillId="0" borderId="0" applyBorder="0">
      <alignment vertical="top"/>
    </xf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5" fillId="0" borderId="0" xfId="2" applyFont="1" applyFill="1" applyAlignment="1" applyProtection="1">
      <alignment vertical="center" wrapText="1"/>
    </xf>
    <xf numFmtId="0" fontId="6" fillId="0" borderId="0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5" fillId="0" borderId="2" xfId="3" applyFont="1" applyFill="1" applyBorder="1" applyAlignment="1" applyProtection="1">
      <alignment horizontal="center" vertical="center" wrapText="1"/>
    </xf>
    <xf numFmtId="0" fontId="5" fillId="0" borderId="3" xfId="3" applyFont="1" applyFill="1" applyBorder="1" applyAlignment="1" applyProtection="1">
      <alignment horizontal="left" vertical="top" wrapText="1"/>
    </xf>
    <xf numFmtId="0" fontId="5" fillId="0" borderId="2" xfId="3" applyFont="1" applyFill="1" applyBorder="1" applyAlignment="1" applyProtection="1">
      <alignment horizontal="center" vertical="center" wrapText="1"/>
    </xf>
    <xf numFmtId="49" fontId="8" fillId="0" borderId="5" xfId="3" applyNumberFormat="1" applyFont="1" applyFill="1" applyBorder="1" applyAlignment="1" applyProtection="1">
      <alignment horizontal="center" vertical="center" wrapText="1"/>
    </xf>
    <xf numFmtId="0" fontId="8" fillId="0" borderId="5" xfId="3" applyNumberFormat="1" applyFont="1" applyFill="1" applyBorder="1" applyAlignment="1" applyProtection="1">
      <alignment horizontal="center" vertical="center" wrapText="1"/>
    </xf>
    <xf numFmtId="49" fontId="5" fillId="0" borderId="6" xfId="2" applyNumberFormat="1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left" vertical="center" wrapText="1"/>
    </xf>
    <xf numFmtId="0" fontId="5" fillId="2" borderId="2" xfId="2" applyNumberFormat="1" applyFont="1" applyFill="1" applyBorder="1" applyAlignment="1" applyProtection="1">
      <alignment horizontal="right" vertical="center" wrapText="1"/>
    </xf>
    <xf numFmtId="4" fontId="5" fillId="3" borderId="2" xfId="2" applyNumberFormat="1" applyFont="1" applyFill="1" applyBorder="1" applyAlignment="1" applyProtection="1">
      <alignment horizontal="right" vertical="center" wrapText="1"/>
      <protection locked="0"/>
    </xf>
    <xf numFmtId="4" fontId="5" fillId="2" borderId="2" xfId="2" applyNumberFormat="1" applyFont="1" applyFill="1" applyBorder="1" applyAlignment="1" applyProtection="1">
      <alignment horizontal="right" vertical="center" wrapText="1"/>
    </xf>
    <xf numFmtId="0" fontId="5" fillId="0" borderId="2" xfId="2" applyFont="1" applyFill="1" applyBorder="1" applyAlignment="1" applyProtection="1">
      <alignment horizontal="left" vertical="center" wrapText="1" indent="1"/>
    </xf>
    <xf numFmtId="49" fontId="9" fillId="0" borderId="6" xfId="2" applyNumberFormat="1" applyFont="1" applyFill="1" applyBorder="1" applyAlignment="1" applyProtection="1">
      <alignment horizontal="center" vertical="center" wrapText="1"/>
    </xf>
    <xf numFmtId="0" fontId="9" fillId="0" borderId="2" xfId="2" applyFont="1" applyFill="1" applyBorder="1" applyAlignment="1" applyProtection="1">
      <alignment horizontal="left" vertical="center" wrapText="1" indent="2"/>
    </xf>
    <xf numFmtId="0" fontId="9" fillId="0" borderId="2" xfId="2" applyFont="1" applyFill="1" applyBorder="1" applyAlignment="1" applyProtection="1">
      <alignment horizontal="center" vertical="center" wrapText="1"/>
    </xf>
    <xf numFmtId="49" fontId="9" fillId="0" borderId="2" xfId="2" applyNumberFormat="1" applyFont="1" applyFill="1" applyBorder="1" applyAlignment="1" applyProtection="1">
      <alignment horizontal="left" vertical="center" wrapText="1"/>
    </xf>
    <xf numFmtId="0" fontId="9" fillId="0" borderId="6" xfId="2" applyNumberFormat="1" applyFont="1" applyFill="1" applyBorder="1" applyAlignment="1" applyProtection="1">
      <alignment horizontal="center" vertical="center" wrapText="1"/>
    </xf>
    <xf numFmtId="0" fontId="9" fillId="0" borderId="2" xfId="2" applyFont="1" applyFill="1" applyBorder="1" applyAlignment="1" applyProtection="1">
      <alignment horizontal="left" vertical="center" wrapText="1" indent="3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0" fontId="5" fillId="3" borderId="2" xfId="2" applyNumberFormat="1" applyFont="1" applyFill="1" applyBorder="1" applyAlignment="1" applyProtection="1">
      <alignment horizontal="left" vertical="center" wrapText="1" indent="2"/>
      <protection locked="0"/>
    </xf>
    <xf numFmtId="0" fontId="6" fillId="0" borderId="6" xfId="2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left" vertical="center" wrapText="1" indent="2"/>
    </xf>
    <xf numFmtId="0" fontId="6" fillId="0" borderId="2" xfId="2" applyFont="1" applyFill="1" applyBorder="1" applyAlignment="1" applyProtection="1">
      <alignment horizontal="center" vertical="center" wrapText="1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left" vertical="center" wrapText="1" indent="3"/>
    </xf>
    <xf numFmtId="49" fontId="5" fillId="3" borderId="2" xfId="2" applyNumberFormat="1" applyFont="1" applyFill="1" applyBorder="1" applyAlignment="1" applyProtection="1">
      <alignment horizontal="center" vertical="center" wrapText="1"/>
      <protection locked="0"/>
    </xf>
    <xf numFmtId="4" fontId="5" fillId="4" borderId="2" xfId="2" applyNumberFormat="1" applyFont="1" applyFill="1" applyBorder="1" applyAlignment="1" applyProtection="1">
      <alignment horizontal="right" vertical="center" wrapText="1"/>
      <protection locked="0"/>
    </xf>
    <xf numFmtId="0" fontId="5" fillId="4" borderId="2" xfId="2" applyNumberFormat="1" applyFont="1" applyFill="1" applyBorder="1" applyAlignment="1" applyProtection="1">
      <alignment horizontal="left" vertical="center" wrapText="1"/>
      <protection locked="0"/>
    </xf>
    <xf numFmtId="49" fontId="5" fillId="5" borderId="3" xfId="2" applyNumberFormat="1" applyFont="1" applyFill="1" applyBorder="1" applyAlignment="1" applyProtection="1">
      <alignment vertical="center" wrapText="1"/>
    </xf>
    <xf numFmtId="49" fontId="10" fillId="5" borderId="7" xfId="4" applyFont="1" applyFill="1" applyBorder="1" applyAlignment="1" applyProtection="1">
      <alignment horizontal="left" vertical="center" indent="2"/>
    </xf>
    <xf numFmtId="0" fontId="5" fillId="5" borderId="7" xfId="2" applyFont="1" applyFill="1" applyBorder="1" applyAlignment="1" applyProtection="1">
      <alignment vertical="center" wrapText="1"/>
    </xf>
    <xf numFmtId="0" fontId="11" fillId="5" borderId="1" xfId="2" applyFont="1" applyFill="1" applyBorder="1" applyAlignment="1" applyProtection="1">
      <alignment vertical="center" wrapText="1"/>
    </xf>
    <xf numFmtId="0" fontId="5" fillId="0" borderId="2" xfId="2" applyFont="1" applyFill="1" applyBorder="1" applyAlignment="1" applyProtection="1">
      <alignment horizontal="left" vertical="center" wrapText="1" indent="2"/>
    </xf>
    <xf numFmtId="164" fontId="5" fillId="3" borderId="2" xfId="2" applyNumberFormat="1" applyFont="1" applyFill="1" applyBorder="1" applyAlignment="1" applyProtection="1">
      <alignment horizontal="right" vertical="center" wrapText="1"/>
      <protection locked="0"/>
    </xf>
    <xf numFmtId="49" fontId="5" fillId="0" borderId="8" xfId="2" applyNumberFormat="1" applyFont="1" applyFill="1" applyBorder="1" applyAlignment="1" applyProtection="1">
      <alignment horizontal="center" vertical="center" wrapText="1"/>
    </xf>
    <xf numFmtId="0" fontId="5" fillId="0" borderId="9" xfId="2" applyFont="1" applyFill="1" applyBorder="1" applyAlignment="1" applyProtection="1">
      <alignment horizontal="center" vertical="center" wrapText="1"/>
    </xf>
    <xf numFmtId="49" fontId="5" fillId="0" borderId="10" xfId="2" applyNumberFormat="1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</xf>
    <xf numFmtId="49" fontId="5" fillId="6" borderId="2" xfId="5" applyNumberFormat="1" applyFont="1" applyFill="1" applyBorder="1" applyAlignment="1" applyProtection="1">
      <alignment horizontal="left" vertical="center" wrapText="1"/>
    </xf>
    <xf numFmtId="49" fontId="12" fillId="0" borderId="8" xfId="2" applyNumberFormat="1" applyFont="1" applyFill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left" vertical="center" wrapText="1" indent="1"/>
    </xf>
    <xf numFmtId="0" fontId="9" fillId="0" borderId="9" xfId="2" applyFont="1" applyFill="1" applyBorder="1" applyAlignment="1" applyProtection="1">
      <alignment horizontal="center" vertical="center" wrapText="1"/>
    </xf>
    <xf numFmtId="49" fontId="12" fillId="0" borderId="10" xfId="2" applyNumberFormat="1" applyFont="1" applyFill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left" vertical="center" wrapText="1" indent="2"/>
    </xf>
    <xf numFmtId="0" fontId="9" fillId="0" borderId="11" xfId="2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 applyProtection="1">
      <alignment horizontal="left" vertical="center" wrapText="1"/>
    </xf>
    <xf numFmtId="49" fontId="5" fillId="0" borderId="8" xfId="2" applyNumberFormat="1" applyFont="1" applyFill="1" applyBorder="1" applyAlignment="1" applyProtection="1">
      <alignment horizontal="center" vertical="center" wrapText="1"/>
    </xf>
    <xf numFmtId="0" fontId="5" fillId="0" borderId="9" xfId="2" applyFont="1" applyFill="1" applyBorder="1" applyAlignment="1" applyProtection="1">
      <alignment horizontal="left" vertical="center" wrapText="1" indent="1"/>
    </xf>
    <xf numFmtId="0" fontId="5" fillId="0" borderId="9" xfId="2" applyFont="1" applyFill="1" applyBorder="1" applyAlignment="1" applyProtection="1">
      <alignment horizontal="center" vertical="center" wrapText="1"/>
    </xf>
    <xf numFmtId="4" fontId="5" fillId="2" borderId="9" xfId="2" applyNumberFormat="1" applyFont="1" applyFill="1" applyBorder="1" applyAlignment="1" applyProtection="1">
      <alignment horizontal="right" vertical="center" wrapText="1"/>
    </xf>
    <xf numFmtId="49" fontId="5" fillId="0" borderId="2" xfId="2" applyNumberFormat="1" applyFont="1" applyFill="1" applyBorder="1" applyAlignment="1" applyProtection="1">
      <alignment horizontal="center" vertical="center" wrapText="1"/>
    </xf>
    <xf numFmtId="49" fontId="5" fillId="0" borderId="2" xfId="2" applyNumberFormat="1" applyFont="1" applyFill="1" applyBorder="1" applyAlignment="1" applyProtection="1">
      <alignment vertical="center" wrapText="1"/>
    </xf>
    <xf numFmtId="49" fontId="5" fillId="3" borderId="2" xfId="2" applyNumberFormat="1" applyFont="1" applyFill="1" applyBorder="1" applyAlignment="1" applyProtection="1">
      <alignment horizontal="left" vertical="center" wrapText="1" indent="2"/>
      <protection locked="0"/>
    </xf>
    <xf numFmtId="49" fontId="13" fillId="3" borderId="2" xfId="6" applyNumberFormat="1" applyFont="1" applyFill="1" applyBorder="1" applyAlignment="1" applyProtection="1">
      <alignment horizontal="left" vertical="center" wrapText="1"/>
      <protection locked="0"/>
    </xf>
    <xf numFmtId="49" fontId="9" fillId="0" borderId="9" xfId="2" applyNumberFormat="1" applyFont="1" applyFill="1" applyBorder="1" applyAlignment="1" applyProtection="1">
      <alignment horizontal="center" vertical="center" wrapText="1"/>
    </xf>
    <xf numFmtId="0" fontId="9" fillId="0" borderId="9" xfId="2" applyFont="1" applyFill="1" applyBorder="1" applyAlignment="1" applyProtection="1">
      <alignment horizontal="left" vertical="center" wrapText="1" indent="1"/>
    </xf>
    <xf numFmtId="0" fontId="9" fillId="0" borderId="9" xfId="2" applyFont="1" applyFill="1" applyBorder="1" applyAlignment="1" applyProtection="1">
      <alignment horizontal="center" vertical="center" wrapText="1"/>
    </xf>
    <xf numFmtId="49" fontId="9" fillId="0" borderId="2" xfId="2" applyNumberFormat="1" applyFont="1" applyFill="1" applyBorder="1" applyAlignment="1" applyProtection="1">
      <alignment vertical="center" wrapText="1"/>
    </xf>
    <xf numFmtId="49" fontId="10" fillId="5" borderId="7" xfId="4" applyFont="1" applyFill="1" applyBorder="1" applyAlignment="1" applyProtection="1">
      <alignment horizontal="left" vertical="center" indent="1"/>
    </xf>
    <xf numFmtId="164" fontId="5" fillId="4" borderId="2" xfId="2" applyNumberFormat="1" applyFont="1" applyFill="1" applyBorder="1" applyAlignment="1" applyProtection="1">
      <alignment horizontal="right" vertical="center" wrapText="1"/>
      <protection locked="0"/>
    </xf>
    <xf numFmtId="49" fontId="9" fillId="0" borderId="2" xfId="2" applyNumberFormat="1" applyFont="1" applyFill="1" applyBorder="1" applyAlignment="1" applyProtection="1">
      <alignment horizontal="center" vertical="center" wrapText="1"/>
    </xf>
    <xf numFmtId="0" fontId="9" fillId="0" borderId="2" xfId="2" applyFont="1" applyFill="1" applyBorder="1" applyAlignment="1" applyProtection="1">
      <alignment horizontal="left" vertical="center" wrapText="1" indent="1"/>
    </xf>
    <xf numFmtId="49" fontId="13" fillId="4" borderId="2" xfId="6" applyNumberFormat="1" applyFill="1" applyBorder="1" applyAlignment="1" applyProtection="1">
      <alignment horizontal="left" vertical="center" wrapText="1"/>
      <protection locked="0"/>
    </xf>
    <xf numFmtId="0" fontId="2" fillId="0" borderId="0" xfId="1" applyFont="1" applyBorder="1" applyAlignment="1">
      <alignment horizontal="center" vertical="center" wrapText="1"/>
    </xf>
  </cellXfs>
  <cellStyles count="7">
    <cellStyle name="Гиперссылка" xfId="6" builtinId="8"/>
    <cellStyle name="ЗаголовокСтолбца" xfId="3"/>
    <cellStyle name="Обычный" xfId="0" builtinId="0"/>
    <cellStyle name="Обычный 3" xfId="4"/>
    <cellStyle name="Обычный_ЖКУ_проект3" xfId="5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&#1045;&#1048;&#1040;&#1057;_2023\&#1069;&#1085;&#1077;&#1088;&#1075;&#1086;&#1058;&#1088;&#1072;&#1085;&#1079;&#1080;&#1090;\FAS.JKH.OPEN.INFO.BALANCE.WARM\FAS.JKH.OPEN.INFO.BALANCE.WARM(v2.0.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&#1043;&#1086;&#1083;&#1086;&#1074;&#1072;&#1085;&#1086;&#1074;&#1072;%20&#1051;.&#1042;\&#1069;&#1085;&#1077;&#1088;&#1075;&#1086;&#1058;&#1088;&#1072;&#1085;&#1079;&#1080;&#1090;\2022\&#1060;&#1072;&#1082;&#1090;\&#1041;&#1072;&#1083;&#1072;&#1085;&#1089;%202022%20&#1092;&#1072;&#1082;&#1090;%20&#1087;&#1086;%20&#1090;&#1077;&#1093;&#1086;&#1090;&#1095;&#1077;&#1090;&#1072;&#108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&#1043;&#1086;&#1083;&#1086;&#1074;&#1072;&#1085;&#1086;&#1074;&#1072;%20&#1051;.&#1042;\&#1069;&#1085;&#1077;&#1088;&#1075;&#1086;&#1058;&#1088;&#1072;&#1085;&#1079;&#1080;&#1090;\2022\&#1060;&#1072;&#1082;&#1090;\&#1057;&#1059;&#1041;&#1057;&#1048;&#1044;&#1048;&#1071;_&#1062;&#1058;&#1069;&#1062;_&#1054;&#1090;&#1095;&#1077;&#1090;%20&#1087;&#1086;%20&#1087;&#1088;&#1086;&#1074;&#1086;&#1076;&#1082;&#1072;&#1084;%20&#1079;&#1072;%202022%20&#1075;.%20&#1054;&#1054;&#1054;%20%20&#1069;&#1085;&#1077;&#1088;&#1075;&#1086;&#1058;&#1088;&#1072;&#1085;&#1079;&#1080;&#10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&#1043;&#1086;&#1083;&#1086;&#1074;&#1072;&#1085;&#1086;&#1074;&#1072;%20&#1051;.&#1042;\&#1069;&#1085;&#1077;&#1088;&#1075;&#1086;&#1058;&#1088;&#1072;&#1085;&#1079;&#1080;&#1090;\2022\&#1060;&#1072;&#1082;&#1090;\&#1041;&#1072;&#1083;&#1072;&#1085;&#1089;%20&#1089;&#1087;&#1088;&#1086;&#1089;&#1072;%20&#1080;%20&#1087;&#1088;&#1077;&#1076;&#1083;&#1086;&#1078;&#1077;&#1085;&#1080;&#1103;%20&#1062;&#1058;&#1069;&#1062;%20&#1092;&#1072;&#1082;&#1090;%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_&#1060;&#1069;&#1059;\_&#1058;&#1072;&#1088;&#1080;&#1092;%202024\&#1069;&#1085;&#1077;&#1088;&#1075;&#1086;&#1058;&#1088;&#1072;&#1085;&#1079;&#1080;&#1090;\&#1060;&#1072;&#1082;&#1090;%202022&#1075;\&#1048;&#1089;&#1087;&#1086;&#1083;&#1085;&#1077;&#1085;&#1080;&#1077;%20&#1053;&#1042;&#1042;%202022&#1075;\&#1048;&#1089;&#1087;&#1086;&#1083;&#1085;&#1077;&#1085;&#1080;&#1077;%20&#1053;&#1042;&#1042;%20&#1082;&#1086;&#1090;,&#1090;&#1089;%20&#1069;&#1085;&#1077;&#1088;&#1075;&#1086;&#1058;&#1088;&#1072;&#1085;&#1079;&#1080;&#1090;%202022&#1075;%20&#1076;&#1083;&#1103;%20&#1056;&#1069;&#105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_&#1060;&#1069;&#1059;\___&#1069;&#1085;&#1077;&#1088;&#1075;&#1086;&#1058;&#1088;&#1072;&#1085;&#1079;&#1080;&#1090;\2024\2.%20&#1058;&#1045;&#1055;&#1051;&#1054;\___&#1057;&#1084;&#1077;&#1090;&#1072;,%20&#1076;&#1086;&#1083;&#1075;&#1086;&#1089;&#1088;&#1086;&#1095;&#1085;&#1099;&#1077;%20&#1092;&#1086;&#1088;&#1084;&#1099;%20%202024-20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frmListIP"/>
      <sheetName val="REESTR_IP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/>
      <sheetData sheetId="3"/>
      <sheetData sheetId="4">
        <row r="36">
          <cell r="F36" t="str">
            <v>да</v>
          </cell>
        </row>
        <row r="37">
          <cell r="F37" t="str">
            <v>31.03.2023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P2" t="str">
            <v>Торги/аукционы</v>
          </cell>
          <cell r="AB2" t="str">
            <v>газ природный по регулируемой цене</v>
          </cell>
        </row>
        <row r="3">
          <cell r="P3" t="str">
            <v>Прямые договора без торгов</v>
          </cell>
          <cell r="AB3" t="str">
            <v>газ природный по нерегулируемой цене</v>
          </cell>
        </row>
        <row r="4">
          <cell r="P4" t="str">
            <v>Прочее</v>
          </cell>
          <cell r="AB4" t="str">
            <v>газ сжиженный</v>
          </cell>
        </row>
        <row r="5">
          <cell r="AB5" t="str">
            <v>газовый конденсат</v>
          </cell>
        </row>
        <row r="6">
          <cell r="AB6" t="str">
            <v>гшз</v>
          </cell>
        </row>
        <row r="7">
          <cell r="AB7" t="str">
            <v>мазут</v>
          </cell>
        </row>
        <row r="8">
          <cell r="AB8" t="str">
            <v>нефть</v>
          </cell>
        </row>
        <row r="9">
          <cell r="AB9" t="str">
            <v>дизельное топливо</v>
          </cell>
        </row>
        <row r="10">
          <cell r="AB10" t="str">
            <v>уголь бурый</v>
          </cell>
        </row>
        <row r="11">
          <cell r="AB11" t="str">
            <v>уголь каменный</v>
          </cell>
        </row>
        <row r="12">
          <cell r="AB12" t="str">
            <v>торф</v>
          </cell>
        </row>
        <row r="13">
          <cell r="AB13" t="str">
            <v>дрова</v>
          </cell>
        </row>
        <row r="14">
          <cell r="AB14" t="str">
            <v>опил</v>
          </cell>
        </row>
        <row r="15">
          <cell r="AB15" t="str">
            <v>отходы березовые</v>
          </cell>
        </row>
        <row r="16">
          <cell r="AB16" t="str">
            <v>отходы осиновые</v>
          </cell>
        </row>
        <row r="17">
          <cell r="AB17" t="str">
            <v>печное топливо</v>
          </cell>
        </row>
        <row r="18">
          <cell r="AB18" t="str">
            <v>пилеты</v>
          </cell>
        </row>
        <row r="19">
          <cell r="AB19" t="str">
            <v>смола</v>
          </cell>
        </row>
        <row r="20">
          <cell r="AB20" t="str">
            <v>щепа</v>
          </cell>
        </row>
        <row r="21">
          <cell r="AB21" t="str">
            <v>горючий сланец</v>
          </cell>
        </row>
        <row r="22">
          <cell r="AB22" t="str">
            <v>керосин</v>
          </cell>
        </row>
        <row r="23">
          <cell r="AB23" t="str">
            <v>кислородно-водородная смесь</v>
          </cell>
        </row>
        <row r="24">
          <cell r="AB24" t="str">
            <v>электроэнергия (НН)</v>
          </cell>
        </row>
        <row r="25">
          <cell r="AB25" t="str">
            <v>электроэнергия (СН1)</v>
          </cell>
        </row>
        <row r="26">
          <cell r="AB26" t="str">
            <v>электроэнергия (СН2)</v>
          </cell>
        </row>
        <row r="27">
          <cell r="AB27" t="str">
            <v>электроэнергия (ВН)</v>
          </cell>
        </row>
        <row r="28">
          <cell r="AB28" t="str">
            <v>мощность</v>
          </cell>
        </row>
        <row r="29">
          <cell r="AB29" t="str">
            <v>прочее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Прочие энергоресурсы"/>
    </sheetNames>
    <sheetDataSet>
      <sheetData sheetId="0">
        <row r="8">
          <cell r="B8">
            <v>157267.79399999997</v>
          </cell>
          <cell r="C8">
            <v>134630.89500000002</v>
          </cell>
          <cell r="D8">
            <v>149826.43600000005</v>
          </cell>
          <cell r="E8">
            <v>103262.38399999996</v>
          </cell>
          <cell r="F8">
            <v>47912.177999999993</v>
          </cell>
          <cell r="G8">
            <v>12922.359</v>
          </cell>
          <cell r="H8">
            <v>20140.824000000001</v>
          </cell>
          <cell r="I8">
            <v>20010.103000000003</v>
          </cell>
          <cell r="J8">
            <v>47787.939999999995</v>
          </cell>
          <cell r="K8">
            <v>107511.89500000002</v>
          </cell>
          <cell r="L8">
            <v>146326.51100000003</v>
          </cell>
          <cell r="M8">
            <v>212717.14399999997</v>
          </cell>
          <cell r="N8">
            <v>1160316.463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74">
          <cell r="B74">
            <v>477245272.83000004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E14">
            <v>1020348.093552</v>
          </cell>
        </row>
        <row r="15">
          <cell r="E15">
            <v>557712.178312</v>
          </cell>
        </row>
        <row r="22">
          <cell r="E22">
            <v>462635.91524</v>
          </cell>
        </row>
        <row r="28">
          <cell r="E28">
            <v>144962.41069999998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ВВ кот"/>
      <sheetName val="НВВ тн (к)"/>
      <sheetName val="НВВ ТС"/>
      <sheetName val="ДФ КС факт"/>
    </sheetNames>
    <sheetDataSet>
      <sheetData sheetId="0">
        <row r="28">
          <cell r="E28">
            <v>115161.57819999999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ормы УПВ"/>
      <sheetName val="Долгосрочные формы ХВО"/>
      <sheetName val="Долгосрочные формы ТЭ"/>
      <sheetName val="4.6 ТЭ"/>
      <sheetName val="4.6 ХОВ"/>
      <sheetName val="4.6 УПВ"/>
      <sheetName val="Корректировка"/>
      <sheetName val="Транзит_покупка электро_общ"/>
      <sheetName val="Транзит_покупка электро по ВД"/>
      <sheetName val="амортизация"/>
      <sheetName val="расчетная ПП "/>
      <sheetName val="2.5 Смета"/>
    </sheetNames>
    <sheetDataSet>
      <sheetData sheetId="0"/>
      <sheetData sheetId="1"/>
      <sheetData sheetId="2"/>
      <sheetData sheetId="3">
        <row r="16">
          <cell r="H16">
            <v>3724.1930468713222</v>
          </cell>
        </row>
        <row r="31">
          <cell r="H31">
            <v>219443.20000000001</v>
          </cell>
        </row>
        <row r="66">
          <cell r="H66">
            <v>22327.504647129663</v>
          </cell>
        </row>
        <row r="92">
          <cell r="H92">
            <v>529.54651000000001</v>
          </cell>
        </row>
        <row r="98">
          <cell r="H98">
            <v>264.62847999999997</v>
          </cell>
        </row>
        <row r="99">
          <cell r="H99">
            <v>2408.5928276900636</v>
          </cell>
        </row>
        <row r="106">
          <cell r="H106">
            <v>394.28758210765665</v>
          </cell>
        </row>
        <row r="113">
          <cell r="H113">
            <v>1243</v>
          </cell>
        </row>
        <row r="114">
          <cell r="H114">
            <v>1243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7"/>
  <sheetViews>
    <sheetView tabSelected="1" zoomScale="90" zoomScaleNormal="90" workbookViewId="0">
      <selection activeCell="F120" sqref="F120"/>
    </sheetView>
  </sheetViews>
  <sheetFormatPr defaultRowHeight="15" x14ac:dyDescent="0.25"/>
  <cols>
    <col min="1" max="1" width="10.140625" customWidth="1"/>
    <col min="2" max="2" width="31.7109375" customWidth="1"/>
    <col min="3" max="3" width="11.28515625" customWidth="1"/>
    <col min="4" max="7" width="47.7109375" customWidth="1"/>
  </cols>
  <sheetData>
    <row r="1" spans="1:7" ht="33" customHeight="1" x14ac:dyDescent="0.25">
      <c r="A1" s="67" t="s">
        <v>0</v>
      </c>
      <c r="B1" s="67"/>
      <c r="C1" s="67"/>
      <c r="D1" s="67"/>
      <c r="E1" s="67"/>
      <c r="F1" s="67"/>
      <c r="G1" s="67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2">
        <v>22</v>
      </c>
      <c r="E3" s="2">
        <v>25</v>
      </c>
      <c r="F3" s="2">
        <v>28</v>
      </c>
      <c r="G3" s="2">
        <v>31</v>
      </c>
    </row>
    <row r="4" spans="1:7" x14ac:dyDescent="0.25">
      <c r="A4" s="3" t="s">
        <v>1</v>
      </c>
      <c r="B4" s="3"/>
      <c r="C4" s="3"/>
      <c r="D4" s="3"/>
      <c r="E4" s="4"/>
      <c r="F4" s="4"/>
      <c r="G4" s="4"/>
    </row>
    <row r="5" spans="1:7" ht="112.5" x14ac:dyDescent="0.25">
      <c r="A5" s="3" t="s">
        <v>2</v>
      </c>
      <c r="B5" s="5" t="s">
        <v>3</v>
      </c>
      <c r="C5" s="5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6" spans="1:7" x14ac:dyDescent="0.25">
      <c r="A6" s="3"/>
      <c r="B6" s="5"/>
      <c r="C6" s="5"/>
      <c r="D6" s="7" t="s">
        <v>9</v>
      </c>
      <c r="E6" s="7" t="s">
        <v>9</v>
      </c>
      <c r="F6" s="7" t="s">
        <v>9</v>
      </c>
      <c r="G6" s="7" t="s">
        <v>9</v>
      </c>
    </row>
    <row r="7" spans="1:7" x14ac:dyDescent="0.25">
      <c r="A7" s="8" t="s">
        <v>10</v>
      </c>
      <c r="B7" s="8" t="s">
        <v>11</v>
      </c>
      <c r="C7" s="8" t="s">
        <v>12</v>
      </c>
      <c r="D7" s="9">
        <v>4</v>
      </c>
      <c r="E7" s="9">
        <v>5</v>
      </c>
      <c r="F7" s="9">
        <v>6</v>
      </c>
      <c r="G7" s="9">
        <v>7</v>
      </c>
    </row>
    <row r="8" spans="1:7" ht="22.5" x14ac:dyDescent="0.25">
      <c r="A8" s="10" t="s">
        <v>10</v>
      </c>
      <c r="B8" s="11" t="s">
        <v>13</v>
      </c>
      <c r="C8" s="4" t="s">
        <v>14</v>
      </c>
      <c r="D8" s="12" t="str">
        <f>IF(buhg_flag="да",IF(dateBuhg="","Не указана",dateBuhg),"Не осуществлялась")</f>
        <v>31.03.2023</v>
      </c>
      <c r="E8" s="12" t="str">
        <f>IF(buhg_flag="да",IF(dateBuhg="","Не указана",dateBuhg),"Не осуществлялась")</f>
        <v>31.03.2023</v>
      </c>
      <c r="F8" s="12" t="str">
        <f>IF(buhg_flag="да",IF(dateBuhg="","Не указана",dateBuhg),"Не осуществлялась")</f>
        <v>31.03.2023</v>
      </c>
      <c r="G8" s="12" t="str">
        <f>IF(buhg_flag="да",IF(dateBuhg="","Не указана",dateBuhg),"Не осуществлялась")</f>
        <v>31.03.2023</v>
      </c>
    </row>
    <row r="9" spans="1:7" ht="33.75" x14ac:dyDescent="0.25">
      <c r="A9" s="10" t="s">
        <v>11</v>
      </c>
      <c r="B9" s="11" t="s">
        <v>15</v>
      </c>
      <c r="C9" s="4" t="s">
        <v>16</v>
      </c>
      <c r="D9" s="13">
        <f>(([2]Баланс!$B$8+[2]Баланс!$C$8+[2]Баланс!$D$8+[2]Баланс!$E$8+[2]Баланс!$F$8+[2]Баланс!$G$8)*1199.86+([2]Баланс!$H$8+[2]Баланс!$I$8+[2]Баланс!$J$8+[2]Баланс!$K$8+[2]Баланс!$L$8)*1458.75+[2]Баланс!$M$8*1506.82)/1000</f>
        <v>1545995.6840243903</v>
      </c>
      <c r="E9" s="13">
        <f>[3]TDSheet!$B$74/1000+1511500740.41/1000</f>
        <v>1988746.0132400002</v>
      </c>
      <c r="F9" s="13">
        <f>589368008.84/1.2/1000</f>
        <v>491140.00736666674</v>
      </c>
      <c r="G9" s="13">
        <v>909051.34354839998</v>
      </c>
    </row>
    <row r="10" spans="1:7" ht="45" x14ac:dyDescent="0.25">
      <c r="A10" s="10" t="s">
        <v>12</v>
      </c>
      <c r="B10" s="11" t="s">
        <v>17</v>
      </c>
      <c r="C10" s="4" t="s">
        <v>16</v>
      </c>
      <c r="D10" s="14">
        <f>SUM(D11:D12,D31,D34:D42,D45,D48,D52)</f>
        <v>383427.00886496028</v>
      </c>
      <c r="E10" s="14">
        <f>SUM(E11:E12,E31,E34:E42,E45,E48,E52)</f>
        <v>1986211.0187081355</v>
      </c>
      <c r="F10" s="14">
        <f>SUM(F11:F12,F31,F34:F42,F45,F48,F52)</f>
        <v>682513.40908894455</v>
      </c>
      <c r="G10" s="14">
        <f>SUM(G11:G12,G31,G34:G42,G45,G48,G52)</f>
        <v>710502.04455827223</v>
      </c>
    </row>
    <row r="11" spans="1:7" ht="33.75" x14ac:dyDescent="0.25">
      <c r="A11" s="10" t="s">
        <v>18</v>
      </c>
      <c r="B11" s="15" t="s">
        <v>19</v>
      </c>
      <c r="C11" s="4" t="s">
        <v>16</v>
      </c>
      <c r="D11" s="13">
        <v>0</v>
      </c>
      <c r="E11" s="13">
        <f>([4]Лист1!$E$15*1199.86+([4]Лист1!$E$22-[4]Лист1!$E$28)*1458.75+[4]Лист1!$E$28*1506.82)/1000</f>
        <v>1351015.0187081355</v>
      </c>
      <c r="F11" s="13">
        <v>93437.259000000005</v>
      </c>
      <c r="G11" s="13">
        <v>0</v>
      </c>
    </row>
    <row r="12" spans="1:7" x14ac:dyDescent="0.25">
      <c r="A12" s="10" t="s">
        <v>20</v>
      </c>
      <c r="B12" s="15" t="s">
        <v>21</v>
      </c>
      <c r="C12" s="4" t="s">
        <v>16</v>
      </c>
      <c r="D12" s="14">
        <f>SUMIF($E13:$E30,#REF!,D13:D30)</f>
        <v>0</v>
      </c>
      <c r="E12" s="14">
        <f>SUMIF($E13:$E30,#REF!,E13:E30)</f>
        <v>0</v>
      </c>
      <c r="F12" s="14">
        <f>SUMIF($E13:$E30,#REF!,F13:F30)</f>
        <v>0</v>
      </c>
      <c r="G12" s="14">
        <f>SUMIF($E13:$E30,#REF!,G13:G30)</f>
        <v>0</v>
      </c>
    </row>
    <row r="13" spans="1:7" hidden="1" x14ac:dyDescent="0.25">
      <c r="A13" s="16"/>
      <c r="B13" s="17"/>
      <c r="C13" s="18"/>
      <c r="D13" s="19"/>
      <c r="E13" s="19"/>
      <c r="F13" s="19"/>
      <c r="G13" s="19"/>
    </row>
    <row r="14" spans="1:7" hidden="1" x14ac:dyDescent="0.25">
      <c r="A14" s="20"/>
      <c r="B14" s="21"/>
      <c r="C14" s="18"/>
      <c r="D14" s="22"/>
      <c r="E14" s="22"/>
      <c r="F14" s="22"/>
      <c r="G14" s="22"/>
    </row>
    <row r="15" spans="1:7" hidden="1" x14ac:dyDescent="0.25">
      <c r="A15" s="20"/>
      <c r="B15" s="21"/>
      <c r="C15" s="18"/>
      <c r="D15" s="22"/>
      <c r="E15" s="22"/>
      <c r="F15" s="22"/>
      <c r="G15" s="22"/>
    </row>
    <row r="16" spans="1:7" hidden="1" x14ac:dyDescent="0.25">
      <c r="A16" s="20"/>
      <c r="B16" s="21"/>
      <c r="C16" s="18"/>
      <c r="D16" s="22"/>
      <c r="E16" s="22"/>
      <c r="F16" s="22"/>
      <c r="G16" s="22"/>
    </row>
    <row r="17" spans="1:7" hidden="1" x14ac:dyDescent="0.25">
      <c r="A17" s="20"/>
      <c r="B17" s="21"/>
      <c r="C17" s="18"/>
      <c r="D17" s="19"/>
      <c r="E17" s="19"/>
      <c r="F17" s="19"/>
      <c r="G17" s="19"/>
    </row>
    <row r="18" spans="1:7" x14ac:dyDescent="0.25">
      <c r="A18" s="10" t="s">
        <v>162</v>
      </c>
      <c r="B18" s="23" t="s">
        <v>22</v>
      </c>
      <c r="C18" s="4" t="s">
        <v>14</v>
      </c>
      <c r="D18" s="4" t="s">
        <v>14</v>
      </c>
      <c r="E18" s="4" t="s">
        <v>14</v>
      </c>
      <c r="F18" s="4" t="s">
        <v>14</v>
      </c>
      <c r="G18" s="4" t="s">
        <v>14</v>
      </c>
    </row>
    <row r="19" spans="1:7" hidden="1" x14ac:dyDescent="0.25">
      <c r="A19" s="24"/>
      <c r="B19" s="25" t="s">
        <v>23</v>
      </c>
      <c r="C19" s="26"/>
      <c r="D19" s="26">
        <f>D20*D21+D22</f>
        <v>0</v>
      </c>
      <c r="E19" s="26">
        <f>E20*E21+E22</f>
        <v>0</v>
      </c>
      <c r="F19" s="26">
        <f>F20*F21+F22</f>
        <v>0</v>
      </c>
      <c r="G19" s="26">
        <f>G20*G21+G22</f>
        <v>197565.36265</v>
      </c>
    </row>
    <row r="20" spans="1:7" ht="22.5" x14ac:dyDescent="0.25">
      <c r="A20" s="27" t="s">
        <v>163</v>
      </c>
      <c r="B20" s="28" t="s">
        <v>24</v>
      </c>
      <c r="C20" s="29" t="s">
        <v>25</v>
      </c>
      <c r="D20" s="30"/>
      <c r="E20" s="30"/>
      <c r="F20" s="30"/>
      <c r="G20" s="30">
        <v>116.83441999999999</v>
      </c>
    </row>
    <row r="21" spans="1:7" ht="22.5" x14ac:dyDescent="0.25">
      <c r="A21" s="27" t="s">
        <v>164</v>
      </c>
      <c r="B21" s="28" t="s">
        <v>26</v>
      </c>
      <c r="C21" s="4" t="s">
        <v>16</v>
      </c>
      <c r="D21" s="30"/>
      <c r="E21" s="30"/>
      <c r="F21" s="30"/>
      <c r="G21" s="30">
        <v>1690.9859496028653</v>
      </c>
    </row>
    <row r="22" spans="1:7" ht="22.5" x14ac:dyDescent="0.25">
      <c r="A22" s="27" t="s">
        <v>165</v>
      </c>
      <c r="B22" s="28" t="s">
        <v>27</v>
      </c>
      <c r="C22" s="4" t="s">
        <v>16</v>
      </c>
      <c r="D22" s="30"/>
      <c r="E22" s="30"/>
      <c r="F22" s="30"/>
      <c r="G22" s="30"/>
    </row>
    <row r="23" spans="1:7" ht="22.5" x14ac:dyDescent="0.25">
      <c r="A23" s="27" t="s">
        <v>166</v>
      </c>
      <c r="B23" s="28" t="s">
        <v>28</v>
      </c>
      <c r="C23" s="4" t="s">
        <v>14</v>
      </c>
      <c r="D23" s="31"/>
      <c r="E23" s="31"/>
      <c r="F23" s="31"/>
      <c r="G23" s="31" t="s">
        <v>29</v>
      </c>
    </row>
    <row r="24" spans="1:7" ht="22.5" x14ac:dyDescent="0.25">
      <c r="A24" s="10" t="s">
        <v>167</v>
      </c>
      <c r="B24" s="23" t="s">
        <v>30</v>
      </c>
      <c r="C24" s="4" t="s">
        <v>14</v>
      </c>
      <c r="D24" s="4" t="s">
        <v>14</v>
      </c>
      <c r="E24" s="4" t="s">
        <v>14</v>
      </c>
      <c r="F24" s="4" t="s">
        <v>14</v>
      </c>
      <c r="G24" s="4" t="s">
        <v>14</v>
      </c>
    </row>
    <row r="25" spans="1:7" hidden="1" x14ac:dyDescent="0.25">
      <c r="A25" s="24"/>
      <c r="B25" s="25" t="s">
        <v>23</v>
      </c>
      <c r="C25" s="26"/>
      <c r="D25" s="26">
        <f>D26*D27+D28</f>
        <v>933566.97753260774</v>
      </c>
      <c r="E25" s="26">
        <f>E26*E27+E28</f>
        <v>0</v>
      </c>
      <c r="F25" s="26">
        <f>F26*F27+F28</f>
        <v>0</v>
      </c>
      <c r="G25" s="26">
        <f>G26*G27+G28</f>
        <v>0</v>
      </c>
    </row>
    <row r="26" spans="1:7" x14ac:dyDescent="0.25">
      <c r="A26" s="27" t="s">
        <v>168</v>
      </c>
      <c r="B26" s="28" t="s">
        <v>24</v>
      </c>
      <c r="C26" s="29" t="s">
        <v>31</v>
      </c>
      <c r="D26" s="30">
        <f>933567/5353.57</f>
        <v>174.38214126274619</v>
      </c>
      <c r="E26" s="30"/>
      <c r="F26" s="30"/>
      <c r="G26" s="30"/>
    </row>
    <row r="27" spans="1:7" x14ac:dyDescent="0.25">
      <c r="A27" s="27" t="s">
        <v>169</v>
      </c>
      <c r="B27" s="28" t="s">
        <v>26</v>
      </c>
      <c r="C27" s="4" t="s">
        <v>16</v>
      </c>
      <c r="D27" s="30">
        <v>5353.5698711600153</v>
      </c>
      <c r="E27" s="30"/>
      <c r="F27" s="30"/>
      <c r="G27" s="30"/>
    </row>
    <row r="28" spans="1:7" x14ac:dyDescent="0.25">
      <c r="A28" s="27" t="s">
        <v>170</v>
      </c>
      <c r="B28" s="28" t="s">
        <v>27</v>
      </c>
      <c r="C28" s="4" t="s">
        <v>16</v>
      </c>
      <c r="D28" s="30"/>
      <c r="E28" s="30"/>
      <c r="F28" s="30"/>
      <c r="G28" s="30"/>
    </row>
    <row r="29" spans="1:7" x14ac:dyDescent="0.25">
      <c r="A29" s="27" t="s">
        <v>171</v>
      </c>
      <c r="B29" s="28" t="s">
        <v>28</v>
      </c>
      <c r="C29" s="4" t="s">
        <v>14</v>
      </c>
      <c r="D29" s="31" t="s">
        <v>32</v>
      </c>
      <c r="E29" s="31"/>
      <c r="F29" s="31"/>
      <c r="G29" s="31"/>
    </row>
    <row r="30" spans="1:7" x14ac:dyDescent="0.25">
      <c r="A30" s="32"/>
      <c r="B30" s="33" t="s">
        <v>33</v>
      </c>
      <c r="C30" s="34"/>
      <c r="D30" s="35"/>
      <c r="E30" s="35"/>
      <c r="F30" s="35"/>
      <c r="G30" s="35"/>
    </row>
    <row r="31" spans="1:7" ht="45" x14ac:dyDescent="0.25">
      <c r="A31" s="10" t="s">
        <v>34</v>
      </c>
      <c r="B31" s="15" t="s">
        <v>35</v>
      </c>
      <c r="C31" s="4" t="s">
        <v>16</v>
      </c>
      <c r="D31" s="13">
        <f>1106+6412</f>
        <v>7518</v>
      </c>
      <c r="E31" s="13">
        <v>0</v>
      </c>
      <c r="F31" s="13">
        <f>F32*F33</f>
        <v>16827.455479999993</v>
      </c>
      <c r="G31" s="13">
        <f>G32*G33</f>
        <v>122961.40107000002</v>
      </c>
    </row>
    <row r="32" spans="1:7" ht="22.5" x14ac:dyDescent="0.25">
      <c r="A32" s="10" t="s">
        <v>36</v>
      </c>
      <c r="B32" s="36" t="s">
        <v>37</v>
      </c>
      <c r="C32" s="4" t="s">
        <v>38</v>
      </c>
      <c r="D32" s="13">
        <f>D31/D33</f>
        <v>4.288237066189688</v>
      </c>
      <c r="E32" s="13">
        <v>0</v>
      </c>
      <c r="F32" s="13">
        <v>4.5641909568701449</v>
      </c>
      <c r="G32" s="13">
        <v>4.7692959310138674</v>
      </c>
    </row>
    <row r="33" spans="1:7" ht="22.5" x14ac:dyDescent="0.25">
      <c r="A33" s="10" t="s">
        <v>39</v>
      </c>
      <c r="B33" s="36" t="s">
        <v>40</v>
      </c>
      <c r="C33" s="4" t="s">
        <v>41</v>
      </c>
      <c r="D33" s="13">
        <v>1753.1679998000009</v>
      </c>
      <c r="E33" s="37">
        <v>0</v>
      </c>
      <c r="F33" s="13">
        <v>3686.8429999999998</v>
      </c>
      <c r="G33" s="37">
        <v>25781.877</v>
      </c>
    </row>
    <row r="34" spans="1:7" ht="33.75" x14ac:dyDescent="0.25">
      <c r="A34" s="10" t="s">
        <v>42</v>
      </c>
      <c r="B34" s="15" t="s">
        <v>43</v>
      </c>
      <c r="C34" s="4" t="s">
        <v>16</v>
      </c>
      <c r="D34" s="13">
        <v>24944.513220000001</v>
      </c>
      <c r="E34" s="13">
        <v>0</v>
      </c>
      <c r="F34" s="13">
        <v>204.00639000000001</v>
      </c>
      <c r="G34" s="13">
        <v>3841.8272200000001</v>
      </c>
    </row>
    <row r="35" spans="1:7" ht="33.75" x14ac:dyDescent="0.25">
      <c r="A35" s="10" t="s">
        <v>44</v>
      </c>
      <c r="B35" s="15" t="s">
        <v>45</v>
      </c>
      <c r="C35" s="4" t="s">
        <v>16</v>
      </c>
      <c r="D35" s="13">
        <v>4277</v>
      </c>
      <c r="E35" s="13">
        <v>0</v>
      </c>
      <c r="F35" s="13">
        <v>0</v>
      </c>
      <c r="G35" s="13">
        <f>79713.19/1000</f>
        <v>79.713189999999997</v>
      </c>
    </row>
    <row r="36" spans="1:7" ht="33.75" x14ac:dyDescent="0.25">
      <c r="A36" s="10" t="s">
        <v>46</v>
      </c>
      <c r="B36" s="15" t="s">
        <v>47</v>
      </c>
      <c r="C36" s="4" t="s">
        <v>16</v>
      </c>
      <c r="D36" s="13">
        <v>0</v>
      </c>
      <c r="E36" s="13">
        <v>0</v>
      </c>
      <c r="F36" s="13">
        <v>69034.096539999999</v>
      </c>
      <c r="G36" s="13">
        <f>130100618.47/1000</f>
        <v>130100.61847</v>
      </c>
    </row>
    <row r="37" spans="1:7" ht="33.75" x14ac:dyDescent="0.25">
      <c r="A37" s="10" t="s">
        <v>48</v>
      </c>
      <c r="B37" s="15" t="s">
        <v>49</v>
      </c>
      <c r="C37" s="4" t="s">
        <v>16</v>
      </c>
      <c r="D37" s="13">
        <v>0</v>
      </c>
      <c r="E37" s="13">
        <v>0</v>
      </c>
      <c r="F37" s="13">
        <v>21174.214240000001</v>
      </c>
      <c r="G37" s="13">
        <f>40922985.34092/1000</f>
        <v>40922.98534092</v>
      </c>
    </row>
    <row r="38" spans="1:7" ht="33.75" x14ac:dyDescent="0.25">
      <c r="A38" s="10" t="s">
        <v>50</v>
      </c>
      <c r="B38" s="15" t="s">
        <v>51</v>
      </c>
      <c r="C38" s="4" t="s">
        <v>16</v>
      </c>
      <c r="D38" s="13">
        <v>865.40628617088373</v>
      </c>
      <c r="E38" s="13">
        <v>0</v>
      </c>
      <c r="F38" s="13">
        <v>7681.51124706667</v>
      </c>
      <c r="G38" s="13">
        <f>8248520.66293333/1000</f>
        <v>8248.5206629333297</v>
      </c>
    </row>
    <row r="39" spans="1:7" ht="33.75" x14ac:dyDescent="0.25">
      <c r="A39" s="10" t="s">
        <v>52</v>
      </c>
      <c r="B39" s="15" t="s">
        <v>53</v>
      </c>
      <c r="C39" s="4" t="s">
        <v>16</v>
      </c>
      <c r="D39" s="13">
        <v>249.1362649906753</v>
      </c>
      <c r="E39" s="13">
        <v>0</v>
      </c>
      <c r="F39" s="13">
        <v>2153.0108220000002</v>
      </c>
      <c r="G39" s="13">
        <f>2324586.888/1000</f>
        <v>2324.5868879999998</v>
      </c>
    </row>
    <row r="40" spans="1:7" ht="22.5" x14ac:dyDescent="0.25">
      <c r="A40" s="10" t="s">
        <v>54</v>
      </c>
      <c r="B40" s="15" t="s">
        <v>55</v>
      </c>
      <c r="C40" s="4" t="s">
        <v>16</v>
      </c>
      <c r="D40" s="13">
        <v>5297</v>
      </c>
      <c r="E40" s="13">
        <v>0</v>
      </c>
      <c r="F40" s="13">
        <v>4056.16669</v>
      </c>
      <c r="G40" s="13">
        <v>3842.8242100000002</v>
      </c>
    </row>
    <row r="41" spans="1:7" ht="45" x14ac:dyDescent="0.25">
      <c r="A41" s="10" t="s">
        <v>56</v>
      </c>
      <c r="B41" s="15" t="s">
        <v>57</v>
      </c>
      <c r="C41" s="4" t="s">
        <v>16</v>
      </c>
      <c r="D41" s="13">
        <v>13156</v>
      </c>
      <c r="E41" s="13">
        <v>0</v>
      </c>
      <c r="F41" s="13">
        <v>0</v>
      </c>
      <c r="G41" s="13">
        <v>19483.5461790308</v>
      </c>
    </row>
    <row r="42" spans="1:7" ht="22.5" x14ac:dyDescent="0.25">
      <c r="A42" s="10" t="s">
        <v>58</v>
      </c>
      <c r="B42" s="15" t="s">
        <v>59</v>
      </c>
      <c r="C42" s="4" t="s">
        <v>16</v>
      </c>
      <c r="D42" s="13">
        <v>0</v>
      </c>
      <c r="E42" s="13">
        <v>0</v>
      </c>
      <c r="F42" s="13">
        <v>0</v>
      </c>
      <c r="G42" s="13">
        <v>0</v>
      </c>
    </row>
    <row r="43" spans="1:7" ht="22.5" x14ac:dyDescent="0.25">
      <c r="A43" s="10" t="s">
        <v>60</v>
      </c>
      <c r="B43" s="36" t="s">
        <v>61</v>
      </c>
      <c r="C43" s="4" t="s">
        <v>16</v>
      </c>
      <c r="D43" s="13">
        <v>0</v>
      </c>
      <c r="E43" s="13">
        <v>0</v>
      </c>
      <c r="F43" s="13">
        <v>0</v>
      </c>
      <c r="G43" s="13">
        <v>0</v>
      </c>
    </row>
    <row r="44" spans="1:7" ht="22.5" x14ac:dyDescent="0.25">
      <c r="A44" s="10" t="s">
        <v>62</v>
      </c>
      <c r="B44" s="36" t="s">
        <v>63</v>
      </c>
      <c r="C44" s="4" t="s">
        <v>16</v>
      </c>
      <c r="D44" s="13">
        <v>0</v>
      </c>
      <c r="E44" s="13">
        <v>0</v>
      </c>
      <c r="F44" s="13">
        <v>0</v>
      </c>
      <c r="G44" s="13">
        <v>0</v>
      </c>
    </row>
    <row r="45" spans="1:7" ht="22.5" x14ac:dyDescent="0.25">
      <c r="A45" s="10" t="s">
        <v>64</v>
      </c>
      <c r="B45" s="15" t="s">
        <v>65</v>
      </c>
      <c r="C45" s="4" t="s">
        <v>16</v>
      </c>
      <c r="D45" s="13">
        <v>0</v>
      </c>
      <c r="E45" s="13">
        <v>0</v>
      </c>
      <c r="F45" s="13">
        <v>0</v>
      </c>
      <c r="G45" s="13">
        <v>0</v>
      </c>
    </row>
    <row r="46" spans="1:7" ht="22.5" x14ac:dyDescent="0.25">
      <c r="A46" s="10" t="s">
        <v>66</v>
      </c>
      <c r="B46" s="36" t="s">
        <v>61</v>
      </c>
      <c r="C46" s="4" t="s">
        <v>16</v>
      </c>
      <c r="D46" s="13">
        <v>0</v>
      </c>
      <c r="E46" s="13">
        <v>0</v>
      </c>
      <c r="F46" s="13">
        <v>0</v>
      </c>
      <c r="G46" s="13">
        <v>0</v>
      </c>
    </row>
    <row r="47" spans="1:7" ht="22.5" x14ac:dyDescent="0.25">
      <c r="A47" s="10" t="s">
        <v>67</v>
      </c>
      <c r="B47" s="36" t="s">
        <v>63</v>
      </c>
      <c r="C47" s="4" t="s">
        <v>16</v>
      </c>
      <c r="D47" s="13">
        <v>0</v>
      </c>
      <c r="E47" s="13">
        <v>0</v>
      </c>
      <c r="F47" s="13">
        <v>0</v>
      </c>
      <c r="G47" s="13">
        <v>0</v>
      </c>
    </row>
    <row r="48" spans="1:7" ht="33.75" x14ac:dyDescent="0.25">
      <c r="A48" s="38" t="s">
        <v>68</v>
      </c>
      <c r="B48" s="15" t="s">
        <v>69</v>
      </c>
      <c r="C48" s="39" t="s">
        <v>16</v>
      </c>
      <c r="D48" s="13">
        <v>76785</v>
      </c>
      <c r="E48" s="13">
        <v>0</v>
      </c>
      <c r="F48" s="13">
        <v>122204.17762</v>
      </c>
      <c r="G48" s="13">
        <f>'[5]НВВ кот'!$E$28</f>
        <v>115161.57819999999</v>
      </c>
    </row>
    <row r="49" spans="1:7" ht="78.75" x14ac:dyDescent="0.25">
      <c r="A49" s="40"/>
      <c r="B49" s="36" t="s">
        <v>70</v>
      </c>
      <c r="C49" s="41"/>
      <c r="D49" s="42" t="s">
        <v>71</v>
      </c>
      <c r="E49" s="42" t="s">
        <v>71</v>
      </c>
      <c r="F49" s="42" t="s">
        <v>71</v>
      </c>
      <c r="G49" s="42" t="s">
        <v>71</v>
      </c>
    </row>
    <row r="50" spans="1:7" x14ac:dyDescent="0.25">
      <c r="A50" s="43"/>
      <c r="B50" s="44"/>
      <c r="C50" s="45"/>
      <c r="D50" s="22"/>
      <c r="E50" s="22"/>
      <c r="F50" s="22"/>
      <c r="G50" s="22"/>
    </row>
    <row r="51" spans="1:7" x14ac:dyDescent="0.25">
      <c r="A51" s="46"/>
      <c r="B51" s="47"/>
      <c r="C51" s="48"/>
      <c r="D51" s="49" t="s">
        <v>71</v>
      </c>
      <c r="E51" s="49" t="s">
        <v>71</v>
      </c>
      <c r="F51" s="49" t="s">
        <v>71</v>
      </c>
      <c r="G51" s="49" t="s">
        <v>71</v>
      </c>
    </row>
    <row r="52" spans="1:7" ht="45" x14ac:dyDescent="0.25">
      <c r="A52" s="50" t="s">
        <v>72</v>
      </c>
      <c r="B52" s="51" t="s">
        <v>73</v>
      </c>
      <c r="C52" s="52" t="s">
        <v>16</v>
      </c>
      <c r="D52" s="53">
        <f>SUM(D53:D59)</f>
        <v>250334.95309379869</v>
      </c>
      <c r="E52" s="53">
        <f>SUM(E53:E59)</f>
        <v>635196</v>
      </c>
      <c r="F52" s="53">
        <f>SUM(F53:F59)</f>
        <v>345741.51105987787</v>
      </c>
      <c r="G52" s="53">
        <f>SUM(G53:G59)</f>
        <v>263534.44312738813</v>
      </c>
    </row>
    <row r="53" spans="1:7" ht="22.5" x14ac:dyDescent="0.25">
      <c r="A53" s="54" t="s">
        <v>74</v>
      </c>
      <c r="B53" s="36"/>
      <c r="C53" s="4"/>
      <c r="D53" s="55"/>
      <c r="E53" s="55"/>
      <c r="F53" s="55"/>
      <c r="G53" s="55"/>
    </row>
    <row r="54" spans="1:7" ht="22.5" x14ac:dyDescent="0.25">
      <c r="A54" s="54" t="s">
        <v>75</v>
      </c>
      <c r="B54" s="56" t="s">
        <v>76</v>
      </c>
      <c r="C54" s="4" t="s">
        <v>16</v>
      </c>
      <c r="D54" s="30">
        <f>'[6]4.6 ТЭ'!$H$16</f>
        <v>3724.1930468713222</v>
      </c>
      <c r="E54" s="30">
        <v>0</v>
      </c>
      <c r="F54" s="30">
        <v>58633.959316933229</v>
      </c>
      <c r="G54" s="30">
        <f>12997.5398465801-G35</f>
        <v>12917.8266565801</v>
      </c>
    </row>
    <row r="55" spans="1:7" ht="33.75" x14ac:dyDescent="0.25">
      <c r="A55" s="54" t="s">
        <v>77</v>
      </c>
      <c r="B55" s="56" t="s">
        <v>78</v>
      </c>
      <c r="C55" s="4" t="s">
        <v>16</v>
      </c>
      <c r="D55" s="30">
        <f>'[6]4.6 ТЭ'!$H$31</f>
        <v>219443.20000000001</v>
      </c>
      <c r="E55" s="30">
        <v>635196</v>
      </c>
      <c r="F55" s="30">
        <v>234919.03904999999</v>
      </c>
      <c r="G55" s="30">
        <v>166092.76534000001</v>
      </c>
    </row>
    <row r="56" spans="1:7" ht="22.5" x14ac:dyDescent="0.25">
      <c r="A56" s="54" t="s">
        <v>79</v>
      </c>
      <c r="B56" s="56" t="s">
        <v>80</v>
      </c>
      <c r="C56" s="4" t="s">
        <v>16</v>
      </c>
      <c r="D56" s="30">
        <f>'[6]4.6 ТЭ'!$H$66</f>
        <v>22327.504647129663</v>
      </c>
      <c r="E56" s="30">
        <v>0</v>
      </c>
      <c r="F56" s="30">
        <f>50707.2796856193</f>
        <v>50707.279685619302</v>
      </c>
      <c r="G56" s="30">
        <f>82767.2472438252</f>
        <v>82767.247243825201</v>
      </c>
    </row>
    <row r="57" spans="1:7" ht="90" x14ac:dyDescent="0.25">
      <c r="A57" s="54" t="s">
        <v>81</v>
      </c>
      <c r="B57" s="56" t="s">
        <v>82</v>
      </c>
      <c r="C57" s="4" t="s">
        <v>16</v>
      </c>
      <c r="D57" s="30">
        <f>'[6]4.6 ТЭ'!$H$92</f>
        <v>529.54651000000001</v>
      </c>
      <c r="E57" s="30">
        <v>0</v>
      </c>
      <c r="F57" s="30">
        <v>0</v>
      </c>
      <c r="G57" s="30">
        <v>231.66549000000001</v>
      </c>
    </row>
    <row r="58" spans="1:7" ht="22.5" x14ac:dyDescent="0.25">
      <c r="A58" s="54" t="s">
        <v>83</v>
      </c>
      <c r="B58" s="56" t="s">
        <v>84</v>
      </c>
      <c r="C58" s="4" t="s">
        <v>16</v>
      </c>
      <c r="D58" s="30">
        <f>'[6]4.6 ТЭ'!$H$113+'[6]4.6 ТЭ'!$H$106+'[6]4.6 ТЭ'!$H$98+'[6]4.6 ТЭ'!$H$99</f>
        <v>4310.5088897977203</v>
      </c>
      <c r="E58" s="30">
        <v>0</v>
      </c>
      <c r="F58" s="30">
        <v>1481.2330073253784</v>
      </c>
      <c r="G58" s="30">
        <v>1524.93839698282</v>
      </c>
    </row>
    <row r="59" spans="1:7" x14ac:dyDescent="0.25">
      <c r="A59" s="32"/>
      <c r="B59" s="33" t="s">
        <v>85</v>
      </c>
      <c r="C59" s="34"/>
      <c r="D59" s="35"/>
      <c r="E59" s="35"/>
      <c r="F59" s="35"/>
      <c r="G59" s="35"/>
    </row>
    <row r="60" spans="1:7" ht="45" x14ac:dyDescent="0.25">
      <c r="A60" s="10" t="s">
        <v>86</v>
      </c>
      <c r="B60" s="11" t="s">
        <v>87</v>
      </c>
      <c r="C60" s="4" t="s">
        <v>16</v>
      </c>
      <c r="D60" s="13">
        <f>D9-D10</f>
        <v>1162568.6751594301</v>
      </c>
      <c r="E60" s="13">
        <f>E9-E10</f>
        <v>2534.994531864766</v>
      </c>
      <c r="F60" s="13">
        <f>F9-F10</f>
        <v>-191373.40172227781</v>
      </c>
      <c r="G60" s="13">
        <f>G9-G10</f>
        <v>198549.29899012775</v>
      </c>
    </row>
    <row r="61" spans="1:7" ht="33.75" x14ac:dyDescent="0.25">
      <c r="A61" s="10" t="s">
        <v>88</v>
      </c>
      <c r="B61" s="11" t="s">
        <v>89</v>
      </c>
      <c r="C61" s="4" t="s">
        <v>16</v>
      </c>
      <c r="D61" s="13">
        <f>D60</f>
        <v>1162568.6751594301</v>
      </c>
      <c r="E61" s="13">
        <f>E60</f>
        <v>2534.994531864766</v>
      </c>
      <c r="F61" s="13">
        <f>F60</f>
        <v>-191373.40172227781</v>
      </c>
      <c r="G61" s="13">
        <f>G60</f>
        <v>198549.29899012775</v>
      </c>
    </row>
    <row r="62" spans="1:7" ht="56.25" x14ac:dyDescent="0.25">
      <c r="A62" s="10" t="s">
        <v>90</v>
      </c>
      <c r="B62" s="15" t="s">
        <v>91</v>
      </c>
      <c r="C62" s="4" t="s">
        <v>16</v>
      </c>
      <c r="D62" s="13">
        <f>'[6]4.6 ТЭ'!$H$114</f>
        <v>1243</v>
      </c>
      <c r="E62" s="13">
        <v>0</v>
      </c>
      <c r="F62" s="13">
        <f>'[1]Форма 4.5'!L76</f>
        <v>0</v>
      </c>
      <c r="G62" s="13">
        <f>'[1]Форма 4.5'!O75+'[1]Форма 4.5'!O76</f>
        <v>0</v>
      </c>
    </row>
    <row r="63" spans="1:7" ht="22.5" x14ac:dyDescent="0.25">
      <c r="A63" s="10" t="s">
        <v>92</v>
      </c>
      <c r="B63" s="11" t="s">
        <v>93</v>
      </c>
      <c r="C63" s="4" t="s">
        <v>16</v>
      </c>
      <c r="D63" s="13">
        <v>0</v>
      </c>
      <c r="E63" s="13">
        <v>0</v>
      </c>
      <c r="F63" s="13">
        <f>F64+F65+F66+F67</f>
        <v>44637.02074</v>
      </c>
      <c r="G63" s="13">
        <f>G64+G65+G66+G67</f>
        <v>8929.9568199999994</v>
      </c>
    </row>
    <row r="64" spans="1:7" ht="45" x14ac:dyDescent="0.25">
      <c r="A64" s="10" t="s">
        <v>94</v>
      </c>
      <c r="B64" s="15" t="s">
        <v>95</v>
      </c>
      <c r="C64" s="4" t="s">
        <v>16</v>
      </c>
      <c r="D64" s="13">
        <v>0</v>
      </c>
      <c r="E64" s="13">
        <v>0</v>
      </c>
      <c r="F64" s="13">
        <v>0</v>
      </c>
      <c r="G64" s="13">
        <v>0</v>
      </c>
    </row>
    <row r="65" spans="1:7" ht="33.75" x14ac:dyDescent="0.25">
      <c r="A65" s="10" t="s">
        <v>96</v>
      </c>
      <c r="B65" s="36" t="s">
        <v>97</v>
      </c>
      <c r="C65" s="4" t="s">
        <v>16</v>
      </c>
      <c r="D65" s="13">
        <v>0</v>
      </c>
      <c r="E65" s="13">
        <v>0</v>
      </c>
      <c r="F65" s="13">
        <v>44637.02074</v>
      </c>
      <c r="G65" s="13">
        <v>8929.9568199999994</v>
      </c>
    </row>
    <row r="66" spans="1:7" ht="33.75" x14ac:dyDescent="0.25">
      <c r="A66" s="10" t="s">
        <v>98</v>
      </c>
      <c r="B66" s="36" t="s">
        <v>99</v>
      </c>
      <c r="C66" s="4" t="s">
        <v>16</v>
      </c>
      <c r="D66" s="13">
        <v>0</v>
      </c>
      <c r="E66" s="13">
        <v>0</v>
      </c>
      <c r="F66" s="13">
        <v>0</v>
      </c>
      <c r="G66" s="13">
        <v>0</v>
      </c>
    </row>
    <row r="67" spans="1:7" ht="22.5" x14ac:dyDescent="0.25">
      <c r="A67" s="10" t="s">
        <v>100</v>
      </c>
      <c r="B67" s="15" t="s">
        <v>101</v>
      </c>
      <c r="C67" s="4" t="s">
        <v>16</v>
      </c>
      <c r="D67" s="13">
        <v>0</v>
      </c>
      <c r="E67" s="13">
        <v>0</v>
      </c>
      <c r="F67" s="13">
        <v>0</v>
      </c>
      <c r="G67" s="13">
        <v>0</v>
      </c>
    </row>
    <row r="68" spans="1:7" ht="33.75" x14ac:dyDescent="0.25">
      <c r="A68" s="10" t="s">
        <v>102</v>
      </c>
      <c r="B68" s="11" t="s">
        <v>103</v>
      </c>
      <c r="C68" s="4" t="s">
        <v>104</v>
      </c>
      <c r="D68" s="57" t="s">
        <v>105</v>
      </c>
      <c r="E68" s="57" t="s">
        <v>105</v>
      </c>
      <c r="F68" s="57" t="s">
        <v>105</v>
      </c>
      <c r="G68" s="57" t="s">
        <v>105</v>
      </c>
    </row>
    <row r="69" spans="1:7" ht="67.5" x14ac:dyDescent="0.25">
      <c r="A69" s="10" t="s">
        <v>106</v>
      </c>
      <c r="B69" s="11" t="s">
        <v>107</v>
      </c>
      <c r="C69" s="4" t="s">
        <v>108</v>
      </c>
      <c r="D69" s="13">
        <v>821.4</v>
      </c>
      <c r="E69" s="13">
        <v>0</v>
      </c>
      <c r="F69" s="13">
        <v>0</v>
      </c>
      <c r="G69" s="13">
        <v>352.8</v>
      </c>
    </row>
    <row r="70" spans="1:7" x14ac:dyDescent="0.25">
      <c r="A70" s="58" t="s">
        <v>109</v>
      </c>
      <c r="B70" s="59"/>
      <c r="C70" s="60"/>
      <c r="D70" s="61"/>
      <c r="E70" s="61"/>
      <c r="F70" s="61"/>
      <c r="G70" s="61"/>
    </row>
    <row r="71" spans="1:7" x14ac:dyDescent="0.25">
      <c r="A71" s="32"/>
      <c r="B71" s="62" t="s">
        <v>110</v>
      </c>
      <c r="C71" s="34"/>
      <c r="D71" s="35"/>
      <c r="E71" s="35"/>
      <c r="F71" s="35"/>
      <c r="G71" s="35"/>
    </row>
    <row r="72" spans="1:7" ht="22.5" x14ac:dyDescent="0.25">
      <c r="A72" s="10" t="s">
        <v>111</v>
      </c>
      <c r="B72" s="15" t="s">
        <v>112</v>
      </c>
      <c r="C72" s="4" t="s">
        <v>108</v>
      </c>
      <c r="D72" s="13">
        <f>499.02325+137.459</f>
        <v>636.48225000000002</v>
      </c>
      <c r="E72" s="13">
        <f>499.02325</f>
        <v>499.02325000000002</v>
      </c>
      <c r="F72" s="13">
        <v>970.70391999999993</v>
      </c>
      <c r="G72" s="13">
        <v>134.43899999999999</v>
      </c>
    </row>
    <row r="73" spans="1:7" ht="22.5" x14ac:dyDescent="0.25">
      <c r="A73" s="10" t="s">
        <v>113</v>
      </c>
      <c r="B73" s="15" t="s">
        <v>114</v>
      </c>
      <c r="C73" s="4" t="s">
        <v>115</v>
      </c>
      <c r="D73" s="13">
        <f>[2]Баланс!$N$8/1000</f>
        <v>1160.3164629999999</v>
      </c>
      <c r="E73" s="37">
        <v>0</v>
      </c>
      <c r="F73" s="37">
        <v>0</v>
      </c>
      <c r="G73" s="37">
        <v>411.04586999999998</v>
      </c>
    </row>
    <row r="74" spans="1:7" ht="22.5" x14ac:dyDescent="0.25">
      <c r="A74" s="10" t="s">
        <v>116</v>
      </c>
      <c r="B74" s="15" t="s">
        <v>117</v>
      </c>
      <c r="C74" s="4" t="s">
        <v>115</v>
      </c>
      <c r="D74" s="63"/>
      <c r="E74" s="63"/>
      <c r="F74" s="63"/>
      <c r="G74" s="63"/>
    </row>
    <row r="75" spans="1:7" ht="22.5" x14ac:dyDescent="0.25">
      <c r="A75" s="10" t="s">
        <v>118</v>
      </c>
      <c r="B75" s="15" t="s">
        <v>119</v>
      </c>
      <c r="C75" s="4" t="s">
        <v>115</v>
      </c>
      <c r="D75" s="13">
        <f>D73</f>
        <v>1160.3164629999999</v>
      </c>
      <c r="E75" s="37">
        <f>[4]Лист1!$E$14/1000</f>
        <v>1020.348093552</v>
      </c>
      <c r="F75" s="37">
        <v>2318.904</v>
      </c>
      <c r="G75" s="37">
        <v>350.21308923999999</v>
      </c>
    </row>
    <row r="76" spans="1:7" ht="22.5" x14ac:dyDescent="0.25">
      <c r="A76" s="10" t="s">
        <v>120</v>
      </c>
      <c r="B76" s="36" t="s">
        <v>121</v>
      </c>
      <c r="C76" s="4" t="s">
        <v>115</v>
      </c>
      <c r="D76" s="13">
        <f>D75</f>
        <v>1160.3164629999999</v>
      </c>
      <c r="E76" s="37">
        <f>E75</f>
        <v>1020.348093552</v>
      </c>
      <c r="F76" s="37">
        <v>0</v>
      </c>
      <c r="G76" s="37">
        <v>0</v>
      </c>
    </row>
    <row r="77" spans="1:7" ht="78.75" x14ac:dyDescent="0.25">
      <c r="A77" s="10" t="s">
        <v>122</v>
      </c>
      <c r="B77" s="28" t="s">
        <v>123</v>
      </c>
      <c r="C77" s="4" t="s">
        <v>115</v>
      </c>
      <c r="D77" s="37">
        <v>0</v>
      </c>
      <c r="E77" s="37">
        <v>0</v>
      </c>
      <c r="F77" s="37">
        <v>0</v>
      </c>
      <c r="G77" s="37">
        <v>0</v>
      </c>
    </row>
    <row r="78" spans="1:7" ht="33.75" x14ac:dyDescent="0.25">
      <c r="A78" s="10" t="s">
        <v>124</v>
      </c>
      <c r="B78" s="15" t="s">
        <v>125</v>
      </c>
      <c r="C78" s="4" t="s">
        <v>115</v>
      </c>
      <c r="D78" s="37">
        <v>0</v>
      </c>
      <c r="E78" s="37">
        <v>0</v>
      </c>
      <c r="F78" s="37">
        <v>0</v>
      </c>
      <c r="G78" s="37">
        <v>0</v>
      </c>
    </row>
    <row r="79" spans="1:7" ht="33.75" x14ac:dyDescent="0.25">
      <c r="A79" s="10" t="s">
        <v>126</v>
      </c>
      <c r="B79" s="11" t="s">
        <v>127</v>
      </c>
      <c r="C79" s="4" t="s">
        <v>128</v>
      </c>
      <c r="D79" s="13">
        <v>0</v>
      </c>
      <c r="E79" s="13">
        <v>0</v>
      </c>
      <c r="F79" s="13">
        <v>0</v>
      </c>
      <c r="G79" s="13">
        <v>58.034999999999997</v>
      </c>
    </row>
    <row r="80" spans="1:7" ht="22.5" x14ac:dyDescent="0.25">
      <c r="A80" s="10" t="s">
        <v>129</v>
      </c>
      <c r="B80" s="11" t="s">
        <v>130</v>
      </c>
      <c r="C80" s="4" t="s">
        <v>131</v>
      </c>
      <c r="D80" s="13">
        <v>0</v>
      </c>
      <c r="E80" s="13">
        <v>0</v>
      </c>
      <c r="F80" s="13">
        <v>235.791</v>
      </c>
      <c r="G80" s="13">
        <v>60.832780759999999</v>
      </c>
    </row>
    <row r="81" spans="1:7" ht="22.5" x14ac:dyDescent="0.25">
      <c r="A81" s="10" t="s">
        <v>132</v>
      </c>
      <c r="B81" s="15" t="s">
        <v>133</v>
      </c>
      <c r="C81" s="4" t="s">
        <v>131</v>
      </c>
      <c r="D81" s="13">
        <v>0</v>
      </c>
      <c r="E81" s="13">
        <v>0</v>
      </c>
      <c r="F81" s="13">
        <v>235.791</v>
      </c>
      <c r="G81" s="13">
        <v>58.034999999999997</v>
      </c>
    </row>
    <row r="82" spans="1:7" ht="33.75" x14ac:dyDescent="0.25">
      <c r="A82" s="10" t="s">
        <v>134</v>
      </c>
      <c r="B82" s="11" t="s">
        <v>135</v>
      </c>
      <c r="C82" s="4" t="s">
        <v>136</v>
      </c>
      <c r="D82" s="13">
        <v>0</v>
      </c>
      <c r="E82" s="13">
        <v>0</v>
      </c>
      <c r="F82" s="13">
        <v>0</v>
      </c>
      <c r="G82" s="13">
        <v>0</v>
      </c>
    </row>
    <row r="83" spans="1:7" ht="33.75" x14ac:dyDescent="0.25">
      <c r="A83" s="10" t="s">
        <v>137</v>
      </c>
      <c r="B83" s="11" t="s">
        <v>138</v>
      </c>
      <c r="C83" s="4" t="s">
        <v>136</v>
      </c>
      <c r="D83" s="13">
        <v>1</v>
      </c>
      <c r="E83" s="13">
        <v>0</v>
      </c>
      <c r="F83" s="13">
        <v>0</v>
      </c>
      <c r="G83" s="13">
        <v>0</v>
      </c>
    </row>
    <row r="84" spans="1:7" ht="90" x14ac:dyDescent="0.25">
      <c r="A84" s="10" t="s">
        <v>139</v>
      </c>
      <c r="B84" s="11" t="s">
        <v>140</v>
      </c>
      <c r="C84" s="4" t="s">
        <v>141</v>
      </c>
      <c r="D84" s="37">
        <v>0</v>
      </c>
      <c r="E84" s="37">
        <v>0</v>
      </c>
      <c r="F84" s="37">
        <v>0</v>
      </c>
      <c r="G84" s="37">
        <v>202.1</v>
      </c>
    </row>
    <row r="85" spans="1:7" x14ac:dyDescent="0.25">
      <c r="A85" s="64" t="s">
        <v>142</v>
      </c>
      <c r="B85" s="65"/>
      <c r="C85" s="60"/>
      <c r="D85" s="61"/>
      <c r="E85" s="61"/>
      <c r="F85" s="61"/>
      <c r="G85" s="61"/>
    </row>
    <row r="86" spans="1:7" x14ac:dyDescent="0.25">
      <c r="A86" s="32"/>
      <c r="B86" s="62" t="s">
        <v>110</v>
      </c>
      <c r="C86" s="34"/>
      <c r="D86" s="35"/>
      <c r="E86" s="35"/>
      <c r="F86" s="35"/>
      <c r="G86" s="35"/>
    </row>
    <row r="87" spans="1:7" ht="67.5" x14ac:dyDescent="0.25">
      <c r="A87" s="10" t="s">
        <v>143</v>
      </c>
      <c r="B87" s="11" t="s">
        <v>144</v>
      </c>
      <c r="C87" s="4" t="s">
        <v>145</v>
      </c>
      <c r="D87" s="37">
        <v>181.4</v>
      </c>
      <c r="E87" s="37">
        <v>0</v>
      </c>
      <c r="F87" s="37">
        <v>0</v>
      </c>
      <c r="G87" s="37">
        <v>202.1</v>
      </c>
    </row>
    <row r="88" spans="1:7" x14ac:dyDescent="0.25">
      <c r="A88" s="58" t="s">
        <v>146</v>
      </c>
      <c r="B88" s="59"/>
      <c r="C88" s="60"/>
      <c r="D88" s="61"/>
      <c r="E88" s="61"/>
      <c r="F88" s="61"/>
      <c r="G88" s="61"/>
    </row>
    <row r="89" spans="1:7" x14ac:dyDescent="0.25">
      <c r="A89" s="32"/>
      <c r="B89" s="62" t="s">
        <v>110</v>
      </c>
      <c r="C89" s="34"/>
      <c r="D89" s="35"/>
      <c r="E89" s="35"/>
      <c r="F89" s="35"/>
      <c r="G89" s="35"/>
    </row>
    <row r="90" spans="1:7" ht="67.5" x14ac:dyDescent="0.25">
      <c r="A90" s="10" t="s">
        <v>147</v>
      </c>
      <c r="B90" s="11" t="s">
        <v>148</v>
      </c>
      <c r="C90" s="4" t="s">
        <v>145</v>
      </c>
      <c r="D90" s="37">
        <v>167.6</v>
      </c>
      <c r="E90" s="37">
        <v>0</v>
      </c>
      <c r="F90" s="37">
        <v>0</v>
      </c>
      <c r="G90" s="37">
        <v>203.85</v>
      </c>
    </row>
    <row r="91" spans="1:7" x14ac:dyDescent="0.25">
      <c r="A91" s="58" t="s">
        <v>149</v>
      </c>
      <c r="B91" s="59"/>
      <c r="C91" s="60"/>
      <c r="D91" s="61"/>
      <c r="E91" s="61"/>
      <c r="F91" s="61"/>
      <c r="G91" s="61"/>
    </row>
    <row r="92" spans="1:7" x14ac:dyDescent="0.25">
      <c r="A92" s="32"/>
      <c r="B92" s="62" t="s">
        <v>110</v>
      </c>
      <c r="C92" s="34"/>
      <c r="D92" s="35"/>
      <c r="E92" s="35"/>
      <c r="F92" s="35"/>
      <c r="G92" s="35"/>
    </row>
    <row r="93" spans="1:7" ht="56.25" x14ac:dyDescent="0.25">
      <c r="A93" s="10" t="s">
        <v>150</v>
      </c>
      <c r="B93" s="11" t="s">
        <v>151</v>
      </c>
      <c r="C93" s="4" t="s">
        <v>152</v>
      </c>
      <c r="D93" s="13">
        <v>0</v>
      </c>
      <c r="E93" s="13">
        <v>0</v>
      </c>
      <c r="F93" s="13">
        <f>F33/F75</f>
        <v>1.5899075597782399</v>
      </c>
      <c r="G93" s="13">
        <f>G33/G75</f>
        <v>73.617685323953609</v>
      </c>
    </row>
    <row r="94" spans="1:7" ht="56.25" x14ac:dyDescent="0.25">
      <c r="A94" s="10" t="s">
        <v>153</v>
      </c>
      <c r="B94" s="11" t="s">
        <v>154</v>
      </c>
      <c r="C94" s="4" t="s">
        <v>155</v>
      </c>
      <c r="D94" s="13">
        <v>0</v>
      </c>
      <c r="E94" s="13">
        <v>0</v>
      </c>
      <c r="F94" s="13">
        <v>0</v>
      </c>
      <c r="G94" s="13">
        <v>0</v>
      </c>
    </row>
    <row r="95" spans="1:7" ht="123.75" x14ac:dyDescent="0.25">
      <c r="A95" s="10" t="s">
        <v>156</v>
      </c>
      <c r="B95" s="11" t="s">
        <v>157</v>
      </c>
      <c r="C95" s="4" t="s">
        <v>104</v>
      </c>
      <c r="D95" s="66"/>
      <c r="E95" s="66"/>
      <c r="F95" s="66"/>
      <c r="G95" s="66"/>
    </row>
    <row r="96" spans="1:7" ht="33.75" x14ac:dyDescent="0.25">
      <c r="A96" s="10" t="s">
        <v>158</v>
      </c>
      <c r="B96" s="15" t="s">
        <v>159</v>
      </c>
      <c r="C96" s="4" t="s">
        <v>104</v>
      </c>
      <c r="D96" s="66"/>
      <c r="E96" s="66"/>
      <c r="F96" s="66"/>
      <c r="G96" s="66"/>
    </row>
    <row r="97" spans="1:7" ht="33.75" x14ac:dyDescent="0.25">
      <c r="A97" s="10" t="s">
        <v>160</v>
      </c>
      <c r="B97" s="15" t="s">
        <v>161</v>
      </c>
      <c r="C97" s="4" t="s">
        <v>104</v>
      </c>
      <c r="D97" s="66"/>
      <c r="E97" s="66"/>
      <c r="F97" s="66"/>
      <c r="G97" s="66"/>
    </row>
  </sheetData>
  <mergeCells count="9">
    <mergeCell ref="A50:A51"/>
    <mergeCell ref="C50:C51"/>
    <mergeCell ref="A1:G1"/>
    <mergeCell ref="A4:D4"/>
    <mergeCell ref="A5:A6"/>
    <mergeCell ref="B5:B6"/>
    <mergeCell ref="C5:C6"/>
    <mergeCell ref="A48:A49"/>
    <mergeCell ref="C48:C49"/>
  </mergeCells>
  <dataValidations count="9">
    <dataValidation type="list" allowBlank="1" showInputMessage="1" showErrorMessage="1" errorTitle="Ошибка" error="Выберите значение из списка" prompt="Выберите значение из списка" sqref="D23:G23 D29:G29">
      <formula1>kind_of_purchase_method</formula1>
    </dataValidation>
    <dataValidation type="list" allowBlank="1" showInputMessage="1" showErrorMessage="1" errorTitle="Ошибка" error="Выберите значение из списка" prompt="Выберите значение из списка" sqref="B18 B24">
      <formula1>kind_of_fuels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D51:G51 D49:G49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95:G97 D68:G68">
      <formula1>900</formula1>
    </dataValidation>
    <dataValidation type="decimal" allowBlank="1" showErrorMessage="1" errorTitle="Ошибка" error="Допускается ввод только действительных чисел!" sqref="D60:G61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рочих расходов" sqref="D53:G53 B54:B58">
      <formula1>900</formula1>
    </dataValidation>
    <dataValidation type="decimal" allowBlank="1" showErrorMessage="1" errorTitle="Ошибка" error="Допускается ввод только действительных чисел!" sqref="D87:G87 D90:G90 D72:G72 D69:G69 D63:G67 D93:G94 D79:G84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sqref="D13:G13 D17:G17 C20 C26">
      <formula1>900</formula1>
    </dataValidation>
    <dataValidation type="decimal" allowBlank="1" showErrorMessage="1" errorTitle="Ошибка" error="Допускается ввод только неотрицательных чисел!" sqref="D62:G62 D14:G16 D31:G48 D11:G11 D73:G78 D9:G9 D50:G50 D52:G52 D20:G22 D54:G58 D26:G28">
      <formula1>0</formula1>
      <formula2>9.99999999999999E+23</formula2>
    </dataValidation>
  </dataValidations>
  <hyperlinks>
    <hyperlink ref="G68" location="'Форма 4.3.1'!$J$83" tooltip="Кликните по гиперссылке, чтобы перейти по гиперссылке или отредактировать её" display="https://portal.eias.ru/Portal/DownloadPage.aspx?type=12&amp;guid=75e2725a-e345-457f-b0ca-49280cd7da93"/>
    <hyperlink ref="F68" location="'Форма 4.3.1'!$I$83" tooltip="Кликните по гиперссылке, чтобы перейти по гиперссылке или отредактировать её" display="https://portal.eias.ru/Portal/DownloadPage.aspx?type=12&amp;guid=75e2725a-e345-457f-b0ca-49280cd7da93"/>
    <hyperlink ref="E68" location="'Форма 4.3.1'!$J$83" tooltip="Кликните по гиперссылке, чтобы перейти по гиперссылке или отредактировать её" display="https://portal.eias.ru/Portal/DownloadPage.aspx?type=12&amp;guid=75e2725a-e345-457f-b0ca-49280cd7da93"/>
    <hyperlink ref="D68" location="'Форма 4.3.1'!$G$82" tooltip="Кликните по гиперссылке, чтобы перейти по гиперссылке или отредактировать её" display="https://portal.eias.ru/Portal/DownloadPage.aspx?type=12&amp;guid=75e2725a-e345-457f-b0ca-49280cd7da93"/>
  </hyperlink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2023-04-27T07:32:28Z</dcterms:modified>
</cp:coreProperties>
</file>